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ómo usar" sheetId="1" state="visible" r:id="rId1"/>
    <sheet name="Planilla" sheetId="2" state="visible" r:id="rId2"/>
    <sheet name="Configuración" sheetId="3" state="visible" r:id="rId3"/>
  </sheets>
  <definedNames>
    <definedName name="_xlnm.Print_Titles" localSheetId="1">'Planilla'!$4:$4</definedName>
  </definedNames>
  <calcPr calcId="124519" fullCalcOnLoad="1"/>
</workbook>
</file>

<file path=xl/styles.xml><?xml version="1.0" encoding="utf-8"?>
<styleSheet xmlns="http://schemas.openxmlformats.org/spreadsheetml/2006/main">
  <numFmts count="2">
    <numFmt numFmtId="164" formatCode="0.0"/>
    <numFmt numFmtId="165" formatCode="0.0#"/>
  </numFmts>
  <fonts count="9">
    <font>
      <name val="Calibri"/>
      <family val="2"/>
      <color theme="1"/>
      <sz val="11"/>
      <scheme val="minor"/>
    </font>
    <font>
      <name val="Calibri"/>
      <b val="1"/>
      <color rgb="0014181D"/>
      <sz val="20"/>
    </font>
    <font>
      <name val="Calibri"/>
      <i val="1"/>
      <color rgb="005B6069"/>
      <sz val="10"/>
    </font>
    <font>
      <name val="Calibri"/>
      <b val="1"/>
      <color rgb="0014181D"/>
      <sz val="11"/>
    </font>
    <font>
      <name val="Calibri"/>
      <color rgb="0014181D"/>
      <sz val="11"/>
    </font>
    <font>
      <name val="Calibri"/>
      <color rgb="0000875C"/>
      <sz val="11"/>
      <u val="single"/>
    </font>
    <font>
      <name val="Calibri"/>
      <b val="1"/>
      <color rgb="0014181D"/>
      <sz val="16"/>
    </font>
    <font>
      <name val="Calibri"/>
      <b val="1"/>
      <color rgb="0014181D"/>
      <sz val="12"/>
    </font>
    <font>
      <name val="Calibri"/>
      <color rgb="0000875C"/>
      <sz val="10"/>
      <u val="single"/>
    </font>
  </fonts>
  <fills count="6">
    <fill>
      <patternFill/>
    </fill>
    <fill>
      <patternFill patternType="gray125"/>
    </fill>
    <fill>
      <patternFill patternType="solid">
        <fgColor rgb="00DDF8EC"/>
      </patternFill>
    </fill>
    <fill>
      <patternFill patternType="solid">
        <fgColor rgb="00FFF8E1"/>
      </patternFill>
    </fill>
    <fill>
      <patternFill patternType="solid">
        <fgColor rgb="00F3F5F7"/>
      </patternFill>
    </fill>
    <fill>
      <patternFill patternType="solid">
        <fgColor rgb="0000DB8E"/>
      </patternFill>
    </fill>
  </fills>
  <borders count="2">
    <border>
      <left/>
      <right/>
      <top/>
      <bottom/>
      <diagonal/>
    </border>
    <border>
      <left style="thin">
        <color rgb="00D9DDE2"/>
      </left>
      <right style="thin">
        <color rgb="00D9DDE2"/>
      </right>
      <top style="thin">
        <color rgb="00D9DDE2"/>
      </top>
      <bottom style="thin">
        <color rgb="00D9DDE2"/>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6" fillId="0" borderId="0" pivotButton="0" quotePrefix="0" xfId="0"/>
    <xf numFmtId="0" fontId="3" fillId="5" borderId="1" applyAlignment="1" pivotButton="0" quotePrefix="0" xfId="0">
      <alignment horizontal="center" vertical="center" wrapText="1"/>
    </xf>
    <xf numFmtId="0" fontId="3" fillId="5" borderId="0" pivotButton="0" quotePrefix="0" xfId="0"/>
    <xf numFmtId="0" fontId="0" fillId="5" borderId="0" pivotButton="0" quotePrefix="0" xfId="0"/>
    <xf numFmtId="0" fontId="4" fillId="0" borderId="1" applyAlignment="1" pivotButton="0" quotePrefix="0" xfId="0">
      <alignment horizontal="center" vertical="center" wrapText="1"/>
    </xf>
    <xf numFmtId="0" fontId="4" fillId="3" borderId="1" pivotButton="0" quotePrefix="0" xfId="0"/>
    <xf numFmtId="164" fontId="4" fillId="3" borderId="1" applyAlignment="1" pivotButton="0" quotePrefix="0" xfId="0">
      <alignment horizontal="center" vertical="center" wrapText="1"/>
    </xf>
    <xf numFmtId="9" fontId="4" fillId="4" borderId="1" applyAlignment="1" pivotButton="0" quotePrefix="0" xfId="0">
      <alignment horizontal="center" vertical="center" wrapText="1"/>
    </xf>
    <xf numFmtId="2" fontId="4" fillId="4" borderId="1" applyAlignment="1" pivotButton="0" quotePrefix="0" xfId="0">
      <alignment horizontal="center" vertical="center" wrapText="1"/>
    </xf>
    <xf numFmtId="165" fontId="3" fillId="4" borderId="1" applyAlignment="1" pivotButton="0" quotePrefix="0" xfId="0">
      <alignment horizontal="center" vertical="center" wrapText="1"/>
    </xf>
    <xf numFmtId="0" fontId="4" fillId="4" borderId="1" applyAlignment="1" pivotButton="0" quotePrefix="0" xfId="0">
      <alignment horizontal="center" vertical="center" wrapText="1"/>
    </xf>
    <xf numFmtId="165" fontId="4" fillId="4" borderId="1" applyAlignment="1" pivotButton="0" quotePrefix="0" xfId="0">
      <alignment horizontal="center" vertical="center" wrapText="1"/>
    </xf>
    <xf numFmtId="0" fontId="4" fillId="0" borderId="1" pivotButton="0" quotePrefix="0" xfId="0"/>
    <xf numFmtId="1" fontId="3" fillId="4" borderId="1" applyAlignment="1" pivotButton="0" quotePrefix="0" xfId="0">
      <alignment horizontal="center" vertical="center" wrapText="1"/>
    </xf>
    <xf numFmtId="2" fontId="3" fillId="4" borderId="1" applyAlignment="1" pivotButton="0" quotePrefix="0" xfId="0">
      <alignment horizontal="center" vertical="center" wrapText="1"/>
    </xf>
    <xf numFmtId="0" fontId="8" fillId="0" borderId="0" pivotButton="0" quotePrefix="0" xfId="0"/>
    <xf numFmtId="0" fontId="7" fillId="2" borderId="0" pivotButton="0" quotePrefix="0" xfId="0"/>
    <xf numFmtId="0" fontId="0" fillId="2" borderId="0" pivotButton="0" quotePrefix="0" xfId="0"/>
    <xf numFmtId="0" fontId="4" fillId="0" borderId="0" pivotButton="0" quotePrefix="0" xfId="0"/>
    <xf numFmtId="0" fontId="3" fillId="3" borderId="1" applyAlignment="1" pivotButton="0" quotePrefix="0" xfId="0">
      <alignment horizontal="center" vertical="center" wrapText="1"/>
    </xf>
    <xf numFmtId="1" fontId="3" fillId="3" borderId="1" applyAlignment="1" pivotButton="0" quotePrefix="0" xfId="0">
      <alignment horizontal="center" vertical="center" wrapText="1"/>
    </xf>
    <xf numFmtId="164" fontId="3" fillId="3" borderId="1" applyAlignment="1" pivotButton="0" quotePrefix="0" xfId="0">
      <alignment horizontal="center" vertical="center" wrapText="1"/>
    </xf>
    <xf numFmtId="0" fontId="2" fillId="0" borderId="0" applyAlignment="1" pivotButton="0" quotePrefix="0" xfId="0">
      <alignment horizontal="left" vertical="center" wrapText="1"/>
    </xf>
    <xf numFmtId="9" fontId="3" fillId="3" borderId="1" applyAlignment="1" pivotButton="0" quotePrefix="0" xfId="0">
      <alignment horizontal="center" vertical="center" wrapText="1"/>
    </xf>
    <xf numFmtId="9" fontId="3" fillId="4" borderId="1" applyAlignment="1" pivotButton="0" quotePrefix="0" xfId="0">
      <alignment horizontal="center" vertical="center" wrapText="1"/>
    </xf>
    <xf numFmtId="164" fontId="3" fillId="4" borderId="1" applyAlignment="1" pivotButton="0" quotePrefix="0" xfId="0">
      <alignment horizontal="center" vertical="center" wrapText="1"/>
    </xf>
  </cellXfs>
  <cellStyles count="1">
    <cellStyle name="Normal" xfId="0" builtinId="0" hidden="0"/>
  </cellStyles>
  <dxfs count="3">
    <dxf>
      <font>
        <b val="1"/>
        <color rgb="00B8471F"/>
      </font>
    </dxf>
    <dxf>
      <font>
        <b val="1"/>
        <color rgb="00B8471F"/>
      </font>
      <fill>
        <patternFill patternType="solid">
          <fgColor rgb="00FDE2DD"/>
        </patternFill>
      </fill>
    </dxf>
    <dxf>
      <fill>
        <patternFill patternType="solid">
          <fgColor rgb="00DDF8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dtools.co/calculadora-de-notas.html?utm_source=documento&amp;utm_medium=excel&amp;utm_campaign=recurso_planilla_notas&amp;utm_content=planilla" TargetMode="External" Id="rId1" /><Relationship Type="http://schemas.openxmlformats.org/officeDocument/2006/relationships/hyperlink" Target="https://edtools.co/blog/decreto-1290-escala-de-valoracion-colegios.html?utm_source=documento&amp;utm_medium=excel&amp;utm_campaign=recurso_planilla_notas&amp;utm_content=planilla_1290" TargetMode="External" Id="rId2" /><Relationship Type="http://schemas.openxmlformats.org/officeDocument/2006/relationships/hyperlink" Target="https://edtools.co/schools/software-academico-colombia?utm_source=documento&amp;utm_medium=excel&amp;utm_campaign=recurso_planilla_notas&amp;utm_content=planilla_cta" TargetMode="External" Id="rId3" /></Relationships>
</file>

<file path=xl/worksheets/_rels/sheet2.xml.rels><Relationships xmlns="http://schemas.openxmlformats.org/package/2006/relationships"><Relationship Type="http://schemas.openxmlformats.org/officeDocument/2006/relationships/hyperlink" Target="https://edtools.co/calculadora-de-notas.html?utm_source=documento&amp;utm_medium=excel&amp;utm_campaign=recurso_planilla_notas&amp;utm_content=planilla" TargetMode="External" Id="rId1" /></Relationships>
</file>

<file path=xl/worksheets/sheet1.xml><?xml version="1.0" encoding="utf-8"?>
<worksheet xmlns="http://schemas.openxmlformats.org/spreadsheetml/2006/main">
  <sheetPr>
    <outlinePr summaryBelow="1" summaryRight="1"/>
    <pageSetUpPr/>
  </sheetPr>
  <dimension ref="B2:B33"/>
  <sheetViews>
    <sheetView showGridLines="0" workbookViewId="0">
      <selection activeCell="A1" sqref="A1"/>
    </sheetView>
  </sheetViews>
  <sheetFormatPr baseColWidth="8" defaultRowHeight="15"/>
  <cols>
    <col width="4" customWidth="1" min="1" max="1"/>
    <col width="100" customWidth="1" min="2" max="2"/>
  </cols>
  <sheetData>
    <row r="2">
      <c r="B2" s="1" t="inlineStr">
        <is>
          <t>Planilla de notas · Decreto 1290 de 2009</t>
        </is>
      </c>
    </row>
    <row r="3">
      <c r="B3" s="2" t="inlineStr">
        <is>
          <t>Plantilla gratuita de Edtools para docentes y coordinadores. Funciona con fórmulas, sin macros, en Excel, Google Sheets y Numbers.</t>
        </is>
      </c>
    </row>
    <row r="5">
      <c r="B5" s="3" t="inlineStr">
        <is>
          <t>1. Configure la escala.</t>
        </is>
      </c>
    </row>
    <row r="6" ht="32" customHeight="1">
      <c r="B6" s="4" t="inlineStr">
        <is>
          <t>En la hoja «Configuración» escriba los datos del grupo, la escala de su SIEE (mínima, máxima y nota para aprobar), el número de decimales y la regla de redondeo.</t>
        </is>
      </c>
    </row>
    <row r="8">
      <c r="B8" s="3" t="inlineStr">
        <is>
          <t>2. Ajuste los periodos.</t>
        </is>
      </c>
    </row>
    <row r="9" ht="32" customHeight="1">
      <c r="B9" s="4" t="inlineStr">
        <is>
          <t>Escriba el porcentaje de cada periodo. Deben sumar 100%: la hoja le avisa si no.</t>
        </is>
      </c>
    </row>
    <row r="11">
      <c r="B11" s="3" t="inlineStr">
        <is>
          <t>3. Revise los rangos de desempeño.</t>
        </is>
      </c>
    </row>
    <row r="12" ht="32" customHeight="1">
      <c r="B12" s="4" t="inlineStr">
        <is>
          <t>Los rangos de superior, alto, básico y bajo vienen con un ejemplo común (4,6 / 4,0 / 3,0). Cámbielos por los de su SIEE.</t>
        </is>
      </c>
    </row>
    <row r="14">
      <c r="B14" s="3" t="inlineStr">
        <is>
          <t>4. Registre las notas.</t>
        </is>
      </c>
    </row>
    <row r="15" ht="32" customHeight="1">
      <c r="B15" s="4" t="inlineStr">
        <is>
          <t>En la hoja «Planilla» escriba el nombre de cada estudiante y sus notas por periodo. Las celdas amarillas son para escribir; las grises se calculan solas.</t>
        </is>
      </c>
    </row>
    <row r="17">
      <c r="B17" s="3" t="inlineStr">
        <is>
          <t>5. Lea los resultados.</t>
        </is>
      </c>
    </row>
    <row r="18" ht="32" customHeight="1">
      <c r="B18" s="4" t="inlineStr">
        <is>
          <t>Para cada estudiante verá el porcentaje evaluado, el promedio de lo evaluado (que al completar los periodos es la definitiva), el nivel nacional, la nota que necesita en lo que falta y si aprobó.</t>
        </is>
      </c>
    </row>
    <row r="20">
      <c r="B20" s="3" t="inlineStr">
        <is>
          <t>6. Borre los ejemplos.</t>
        </is>
      </c>
    </row>
    <row r="21" ht="32" customHeight="1">
      <c r="B21" s="4" t="inlineStr">
        <is>
          <t>Las tres primeras filas traen estudiantes de ejemplo para que vea las fórmulas funcionando. Reemplácelos por su grupo.</t>
        </is>
      </c>
    </row>
    <row r="23">
      <c r="B23" s="3" t="inlineStr">
        <is>
          <t>Notas importantes</t>
        </is>
      </c>
    </row>
    <row r="24" ht="30" customHeight="1">
      <c r="B24" s="4" t="inlineStr">
        <is>
          <t>• «Necesita en lo que falta» es la nota mínima que el estudiante debe sacar en todos los periodos pendientes para llegar a la nota de aprobación, sin contar el redondeo.</t>
        </is>
      </c>
    </row>
    <row r="25" ht="30" customHeight="1">
      <c r="B25" s="4" t="inlineStr">
        <is>
          <t>• El Decreto 1290 de 2009 no fija una escala numérica: cada colegio define la suya en el SIEE y su equivalencia con la escala nacional.</t>
        </is>
      </c>
    </row>
    <row r="26" ht="30" customHeight="1">
      <c r="B26" s="4" t="inlineStr">
        <is>
          <t>• Esta plantilla es una ayuda de cálculo y no reemplaza el SIEE ni el sistema oficial de calificaciones de su institución.</t>
        </is>
      </c>
    </row>
    <row r="28">
      <c r="B28" s="3" t="inlineStr">
        <is>
          <t>Recursos</t>
        </is>
      </c>
    </row>
    <row r="29" ht="30" customHeight="1">
      <c r="B29" s="5" t="inlineStr">
        <is>
          <t>Calculadora de notas para estudiantes (cuánto necesito para pasar, promedio por créditos)</t>
        </is>
      </c>
    </row>
    <row r="30" ht="30" customHeight="1">
      <c r="B30" s="5" t="inlineStr">
        <is>
          <t>Guía del Decreto 1290 de 2009: escala de valoración y SIEE</t>
        </is>
      </c>
    </row>
    <row r="31" ht="30" customHeight="1">
      <c r="B31" s="5" t="inlineStr">
        <is>
          <t>¿Quiere dejar de copiar fórmulas entre planillas? En Edtools las notas de todos los grupos se calculan solas con la escala de su SIEE y llegan al boletín con su nivel nacional.</t>
        </is>
      </c>
    </row>
    <row r="33">
      <c r="B33" s="2" t="inlineStr">
        <is>
          <t>edtools.co · Material de libre uso para instituciones educativas</t>
        </is>
      </c>
    </row>
  </sheetData>
  <hyperlinks>
    <hyperlink xmlns:r="http://schemas.openxmlformats.org/officeDocument/2006/relationships" ref="B29" r:id="rId1"/>
    <hyperlink xmlns:r="http://schemas.openxmlformats.org/officeDocument/2006/relationships" ref="B30" r:id="rId2"/>
    <hyperlink xmlns:r="http://schemas.openxmlformats.org/officeDocument/2006/relationships" ref="B31" r:id="rId3"/>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P4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32" customWidth="1" min="2" max="2"/>
    <col width="12" customWidth="1" min="3" max="3"/>
    <col width="12" customWidth="1" min="4" max="4"/>
    <col width="12" customWidth="1" min="5" max="5"/>
    <col width="12" customWidth="1" min="6" max="6"/>
    <col width="11" customWidth="1" min="7" max="7"/>
    <col width="11" customWidth="1" min="8" max="8"/>
    <col width="13" customWidth="1" min="9" max="9"/>
    <col width="13" customWidth="1" min="10" max="10"/>
    <col width="15" customWidth="1" min="11" max="11"/>
    <col width="11" customWidth="1" min="12" max="12"/>
    <col width="30" customWidth="1" min="13" max="13"/>
    <col width="3" customWidth="1" min="14" max="14"/>
    <col width="30" customWidth="1" min="15" max="15"/>
    <col width="12" customWidth="1" min="16" max="16"/>
  </cols>
  <sheetData>
    <row r="1">
      <c r="A1" s="6" t="inlineStr">
        <is>
          <t>Planilla de notas</t>
        </is>
      </c>
    </row>
    <row r="2">
      <c r="A2" s="2">
        <f>"Colegio: "&amp;'Configuración'!B4&amp;"   ·   Área: "&amp;'Configuración'!B5&amp;"   ·   Grupo: "&amp;'Configuración'!B6&amp;"   ·   Docente: "&amp;'Configuración'!B7</f>
        <v/>
      </c>
    </row>
    <row r="3">
      <c r="A3" s="2" t="inlineStr">
        <is>
          <t>Escriba en las celdas amarillas. Las grises se calculan solas.</t>
        </is>
      </c>
    </row>
    <row r="4" ht="36" customHeight="1">
      <c r="A4" s="7" t="inlineStr">
        <is>
          <t>N.º</t>
        </is>
      </c>
      <c r="B4" s="7" t="inlineStr">
        <is>
          <t>Estudiante</t>
        </is>
      </c>
      <c r="C4" s="7">
        <f>"Periodo 1 ("&amp;TEXT('Configuración'!$B$18,"0%")&amp;")"</f>
        <v/>
      </c>
      <c r="D4" s="7">
        <f>"Periodo 2 ("&amp;TEXT('Configuración'!$B$19,"0%")&amp;")"</f>
        <v/>
      </c>
      <c r="E4" s="7">
        <f>"Periodo 3 ("&amp;TEXT('Configuración'!$B$20,"0%")&amp;")"</f>
        <v/>
      </c>
      <c r="F4" s="7">
        <f>"Periodo 4 ("&amp;TEXT('Configuración'!$B$21,"0%")&amp;")"</f>
        <v/>
      </c>
      <c r="G4" s="7" t="inlineStr">
        <is>
          <t>% evaluado</t>
        </is>
      </c>
      <c r="H4" s="7" t="inlineStr">
        <is>
          <t>Acumulado</t>
        </is>
      </c>
      <c r="I4" s="7" t="inlineStr">
        <is>
          <t>Promedio / definitiva</t>
        </is>
      </c>
      <c r="J4" s="7" t="inlineStr">
        <is>
          <t>Nivel nacional</t>
        </is>
      </c>
      <c r="K4" s="7" t="inlineStr">
        <is>
          <t>Necesita en lo que falta</t>
        </is>
      </c>
      <c r="L4" s="7" t="inlineStr">
        <is>
          <t>Estado</t>
        </is>
      </c>
      <c r="M4" s="7" t="inlineStr">
        <is>
          <t>Observaciones</t>
        </is>
      </c>
      <c r="O4" s="8" t="inlineStr">
        <is>
          <t>Resumen del grupo</t>
        </is>
      </c>
      <c r="P4" s="9" t="n"/>
    </row>
    <row r="5">
      <c r="A5" s="10" t="n">
        <v>1</v>
      </c>
      <c r="B5" s="11" t="inlineStr">
        <is>
          <t>Estudiante de ejemplo 1</t>
        </is>
      </c>
      <c r="C5" s="12" t="n">
        <v>4.2</v>
      </c>
      <c r="D5" s="12" t="n">
        <v>3.8</v>
      </c>
      <c r="E5" s="12" t="n">
        <v>4.5</v>
      </c>
      <c r="F5" s="12" t="n"/>
      <c r="G5" s="13">
        <f>IF(COUNT(C5:F5)=0,"",ISNUMBER(C5)*'Configuración'!$B$18+ISNUMBER(D5)*'Configuración'!$B$19+ISNUMBER(E5)*'Configuración'!$B$20+ISNUMBER(F5)*'Configuración'!$B$21)</f>
        <v/>
      </c>
      <c r="H5" s="14">
        <f>IF(COUNT(C5:F5)=0,"",N(C5)*'Configuración'!$B$18+N(D5)*'Configuración'!$B$19+N(E5)*'Configuración'!$B$20+N(F5)*'Configuración'!$B$21)</f>
        <v/>
      </c>
      <c r="I5" s="15">
        <f>IF(OR(H5="",G5=0),"",IF('Configuración'!$B$15="Truncar",ROUNDDOWN(H5/G5,'Configuración'!$B$14),ROUND(H5/G5,'Configuración'!$B$14)))</f>
        <v/>
      </c>
      <c r="J5" s="16">
        <f>IF(I5="","",IF(I5&gt;='Configuración'!$B$26,"Superior",IF(I5&gt;='Configuración'!$B$27,"Alto",IF(I5&gt;='Configuración'!$B$28,"Básico","Bajo"))))</f>
        <v/>
      </c>
      <c r="K5" s="17">
        <f>IF(OR(H5="",G5&gt;=1),"",IF(('Configuración'!$B$13-H5)/(1-G5)&gt;'Configuración'!$B$12,"No alcanza",IF(('Configuración'!$B$13-H5)/(1-G5)&lt;='Configuración'!$B$11,"Ya aprobó",ROUNDUP(('Configuración'!$B$13-H5)/(1-G5),'Configuración'!$B$14))))</f>
        <v/>
      </c>
      <c r="L5" s="16">
        <f>IF(I5="","",IF(G5&gt;=1,IF(I5&gt;='Configuración'!$B$13,"Aprobó","Reprobó"),"En curso"))</f>
        <v/>
      </c>
      <c r="M5" s="11" t="n"/>
      <c r="O5" s="18" t="inlineStr">
        <is>
          <t>Estudiantes con notas</t>
        </is>
      </c>
      <c r="P5" s="19">
        <f>COUNT(I5:I44)</f>
        <v/>
      </c>
    </row>
    <row r="6">
      <c r="A6" s="10" t="n">
        <v>2</v>
      </c>
      <c r="B6" s="11" t="inlineStr">
        <is>
          <t>Estudiante de ejemplo 2</t>
        </is>
      </c>
      <c r="C6" s="12" t="n">
        <v>2.5</v>
      </c>
      <c r="D6" s="12" t="n">
        <v>2.8</v>
      </c>
      <c r="E6" s="12" t="n">
        <v>3.1</v>
      </c>
      <c r="F6" s="12" t="n"/>
      <c r="G6" s="13">
        <f>IF(COUNT(C6:F6)=0,"",ISNUMBER(C6)*'Configuración'!$B$18+ISNUMBER(D6)*'Configuración'!$B$19+ISNUMBER(E6)*'Configuración'!$B$20+ISNUMBER(F6)*'Configuración'!$B$21)</f>
        <v/>
      </c>
      <c r="H6" s="14">
        <f>IF(COUNT(C6:F6)=0,"",N(C6)*'Configuración'!$B$18+N(D6)*'Configuración'!$B$19+N(E6)*'Configuración'!$B$20+N(F6)*'Configuración'!$B$21)</f>
        <v/>
      </c>
      <c r="I6" s="15">
        <f>IF(OR(H6="",G6=0),"",IF('Configuración'!$B$15="Truncar",ROUNDDOWN(H6/G6,'Configuración'!$B$14),ROUND(H6/G6,'Configuración'!$B$14)))</f>
        <v/>
      </c>
      <c r="J6" s="16">
        <f>IF(I6="","",IF(I6&gt;='Configuración'!$B$26,"Superior",IF(I6&gt;='Configuración'!$B$27,"Alto",IF(I6&gt;='Configuración'!$B$28,"Básico","Bajo"))))</f>
        <v/>
      </c>
      <c r="K6" s="17">
        <f>IF(OR(H6="",G6&gt;=1),"",IF(('Configuración'!$B$13-H6)/(1-G6)&gt;'Configuración'!$B$12,"No alcanza",IF(('Configuración'!$B$13-H6)/(1-G6)&lt;='Configuración'!$B$11,"Ya aprobó",ROUNDUP(('Configuración'!$B$13-H6)/(1-G6),'Configuración'!$B$14))))</f>
        <v/>
      </c>
      <c r="L6" s="16">
        <f>IF(I6="","",IF(G6&gt;=1,IF(I6&gt;='Configuración'!$B$13,"Aprobó","Reprobó"),"En curso"))</f>
        <v/>
      </c>
      <c r="M6" s="11" t="n"/>
      <c r="O6" s="18" t="inlineStr">
        <is>
          <t>Promedio del grupo</t>
        </is>
      </c>
      <c r="P6" s="20">
        <f>IFERROR(ROUND(AVERAGE(I5:I44),2),"")</f>
        <v/>
      </c>
    </row>
    <row r="7">
      <c r="A7" s="10" t="n">
        <v>3</v>
      </c>
      <c r="B7" s="11" t="inlineStr">
        <is>
          <t>Estudiante de ejemplo 3</t>
        </is>
      </c>
      <c r="C7" s="12" t="n">
        <v>1.8</v>
      </c>
      <c r="D7" s="12" t="n">
        <v>2</v>
      </c>
      <c r="E7" s="12" t="n">
        <v>1.5</v>
      </c>
      <c r="F7" s="12" t="n"/>
      <c r="G7" s="13">
        <f>IF(COUNT(C7:F7)=0,"",ISNUMBER(C7)*'Configuración'!$B$18+ISNUMBER(D7)*'Configuración'!$B$19+ISNUMBER(E7)*'Configuración'!$B$20+ISNUMBER(F7)*'Configuración'!$B$21)</f>
        <v/>
      </c>
      <c r="H7" s="14">
        <f>IF(COUNT(C7:F7)=0,"",N(C7)*'Configuración'!$B$18+N(D7)*'Configuración'!$B$19+N(E7)*'Configuración'!$B$20+N(F7)*'Configuración'!$B$21)</f>
        <v/>
      </c>
      <c r="I7" s="15">
        <f>IF(OR(H7="",G7=0),"",IF('Configuración'!$B$15="Truncar",ROUNDDOWN(H7/G7,'Configuración'!$B$14),ROUND(H7/G7,'Configuración'!$B$14)))</f>
        <v/>
      </c>
      <c r="J7" s="16">
        <f>IF(I7="","",IF(I7&gt;='Configuración'!$B$26,"Superior",IF(I7&gt;='Configuración'!$B$27,"Alto",IF(I7&gt;='Configuración'!$B$28,"Básico","Bajo"))))</f>
        <v/>
      </c>
      <c r="K7" s="17">
        <f>IF(OR(H7="",G7&gt;=1),"",IF(('Configuración'!$B$13-H7)/(1-G7)&gt;'Configuración'!$B$12,"No alcanza",IF(('Configuración'!$B$13-H7)/(1-G7)&lt;='Configuración'!$B$11,"Ya aprobó",ROUNDUP(('Configuración'!$B$13-H7)/(1-G7),'Configuración'!$B$14))))</f>
        <v/>
      </c>
      <c r="L7" s="16">
        <f>IF(I7="","",IF(G7&gt;=1,IF(I7&gt;='Configuración'!$B$13,"Aprobó","Reprobó"),"En curso"))</f>
        <v/>
      </c>
      <c r="M7" s="11" t="n"/>
      <c r="O7" s="18" t="inlineStr">
        <is>
          <t>Desempeño superior</t>
        </is>
      </c>
      <c r="P7" s="19">
        <f>COUNTIF(J5:J44,"Superior")</f>
        <v/>
      </c>
    </row>
    <row r="8">
      <c r="A8" s="10" t="n">
        <v>4</v>
      </c>
      <c r="B8" s="11" t="n"/>
      <c r="C8" s="12" t="n"/>
      <c r="D8" s="12" t="n"/>
      <c r="E8" s="12" t="n"/>
      <c r="F8" s="12" t="n"/>
      <c r="G8" s="13">
        <f>IF(COUNT(C8:F8)=0,"",ISNUMBER(C8)*'Configuración'!$B$18+ISNUMBER(D8)*'Configuración'!$B$19+ISNUMBER(E8)*'Configuración'!$B$20+ISNUMBER(F8)*'Configuración'!$B$21)</f>
        <v/>
      </c>
      <c r="H8" s="14">
        <f>IF(COUNT(C8:F8)=0,"",N(C8)*'Configuración'!$B$18+N(D8)*'Configuración'!$B$19+N(E8)*'Configuración'!$B$20+N(F8)*'Configuración'!$B$21)</f>
        <v/>
      </c>
      <c r="I8" s="15">
        <f>IF(OR(H8="",G8=0),"",IF('Configuración'!$B$15="Truncar",ROUNDDOWN(H8/G8,'Configuración'!$B$14),ROUND(H8/G8,'Configuración'!$B$14)))</f>
        <v/>
      </c>
      <c r="J8" s="16">
        <f>IF(I8="","",IF(I8&gt;='Configuración'!$B$26,"Superior",IF(I8&gt;='Configuración'!$B$27,"Alto",IF(I8&gt;='Configuración'!$B$28,"Básico","Bajo"))))</f>
        <v/>
      </c>
      <c r="K8" s="17">
        <f>IF(OR(H8="",G8&gt;=1),"",IF(('Configuración'!$B$13-H8)/(1-G8)&gt;'Configuración'!$B$12,"No alcanza",IF(('Configuración'!$B$13-H8)/(1-G8)&lt;='Configuración'!$B$11,"Ya aprobó",ROUNDUP(('Configuración'!$B$13-H8)/(1-G8),'Configuración'!$B$14))))</f>
        <v/>
      </c>
      <c r="L8" s="16">
        <f>IF(I8="","",IF(G8&gt;=1,IF(I8&gt;='Configuración'!$B$13,"Aprobó","Reprobó"),"En curso"))</f>
        <v/>
      </c>
      <c r="M8" s="11" t="n"/>
      <c r="O8" s="18" t="inlineStr">
        <is>
          <t>Desempeño alto</t>
        </is>
      </c>
      <c r="P8" s="19">
        <f>COUNTIF(J5:J44,"Alto")</f>
        <v/>
      </c>
    </row>
    <row r="9">
      <c r="A9" s="10" t="n">
        <v>5</v>
      </c>
      <c r="B9" s="11" t="n"/>
      <c r="C9" s="12" t="n"/>
      <c r="D9" s="12" t="n"/>
      <c r="E9" s="12" t="n"/>
      <c r="F9" s="12" t="n"/>
      <c r="G9" s="13">
        <f>IF(COUNT(C9:F9)=0,"",ISNUMBER(C9)*'Configuración'!$B$18+ISNUMBER(D9)*'Configuración'!$B$19+ISNUMBER(E9)*'Configuración'!$B$20+ISNUMBER(F9)*'Configuración'!$B$21)</f>
        <v/>
      </c>
      <c r="H9" s="14">
        <f>IF(COUNT(C9:F9)=0,"",N(C9)*'Configuración'!$B$18+N(D9)*'Configuración'!$B$19+N(E9)*'Configuración'!$B$20+N(F9)*'Configuración'!$B$21)</f>
        <v/>
      </c>
      <c r="I9" s="15">
        <f>IF(OR(H9="",G9=0),"",IF('Configuración'!$B$15="Truncar",ROUNDDOWN(H9/G9,'Configuración'!$B$14),ROUND(H9/G9,'Configuración'!$B$14)))</f>
        <v/>
      </c>
      <c r="J9" s="16">
        <f>IF(I9="","",IF(I9&gt;='Configuración'!$B$26,"Superior",IF(I9&gt;='Configuración'!$B$27,"Alto",IF(I9&gt;='Configuración'!$B$28,"Básico","Bajo"))))</f>
        <v/>
      </c>
      <c r="K9" s="17">
        <f>IF(OR(H9="",G9&gt;=1),"",IF(('Configuración'!$B$13-H9)/(1-G9)&gt;'Configuración'!$B$12,"No alcanza",IF(('Configuración'!$B$13-H9)/(1-G9)&lt;='Configuración'!$B$11,"Ya aprobó",ROUNDUP(('Configuración'!$B$13-H9)/(1-G9),'Configuración'!$B$14))))</f>
        <v/>
      </c>
      <c r="L9" s="16">
        <f>IF(I9="","",IF(G9&gt;=1,IF(I9&gt;='Configuración'!$B$13,"Aprobó","Reprobó"),"En curso"))</f>
        <v/>
      </c>
      <c r="M9" s="11" t="n"/>
      <c r="O9" s="18" t="inlineStr">
        <is>
          <t>Desempeño básico</t>
        </is>
      </c>
      <c r="P9" s="19">
        <f>COUNTIF(J5:J44,"Básico")</f>
        <v/>
      </c>
    </row>
    <row r="10">
      <c r="A10" s="10" t="n">
        <v>6</v>
      </c>
      <c r="B10" s="11" t="n"/>
      <c r="C10" s="12" t="n"/>
      <c r="D10" s="12" t="n"/>
      <c r="E10" s="12" t="n"/>
      <c r="F10" s="12" t="n"/>
      <c r="G10" s="13">
        <f>IF(COUNT(C10:F10)=0,"",ISNUMBER(C10)*'Configuración'!$B$18+ISNUMBER(D10)*'Configuración'!$B$19+ISNUMBER(E10)*'Configuración'!$B$20+ISNUMBER(F10)*'Configuración'!$B$21)</f>
        <v/>
      </c>
      <c r="H10" s="14">
        <f>IF(COUNT(C10:F10)=0,"",N(C10)*'Configuración'!$B$18+N(D10)*'Configuración'!$B$19+N(E10)*'Configuración'!$B$20+N(F10)*'Configuración'!$B$21)</f>
        <v/>
      </c>
      <c r="I10" s="15">
        <f>IF(OR(H10="",G10=0),"",IF('Configuración'!$B$15="Truncar",ROUNDDOWN(H10/G10,'Configuración'!$B$14),ROUND(H10/G10,'Configuración'!$B$14)))</f>
        <v/>
      </c>
      <c r="J10" s="16">
        <f>IF(I10="","",IF(I10&gt;='Configuración'!$B$26,"Superior",IF(I10&gt;='Configuración'!$B$27,"Alto",IF(I10&gt;='Configuración'!$B$28,"Básico","Bajo"))))</f>
        <v/>
      </c>
      <c r="K10" s="17">
        <f>IF(OR(H10="",G10&gt;=1),"",IF(('Configuración'!$B$13-H10)/(1-G10)&gt;'Configuración'!$B$12,"No alcanza",IF(('Configuración'!$B$13-H10)/(1-G10)&lt;='Configuración'!$B$11,"Ya aprobó",ROUNDUP(('Configuración'!$B$13-H10)/(1-G10),'Configuración'!$B$14))))</f>
        <v/>
      </c>
      <c r="L10" s="16">
        <f>IF(I10="","",IF(G10&gt;=1,IF(I10&gt;='Configuración'!$B$13,"Aprobó","Reprobó"),"En curso"))</f>
        <v/>
      </c>
      <c r="M10" s="11" t="n"/>
      <c r="O10" s="18" t="inlineStr">
        <is>
          <t>Desempeño bajo</t>
        </is>
      </c>
      <c r="P10" s="19">
        <f>COUNTIF(J5:J44,"Bajo")</f>
        <v/>
      </c>
    </row>
    <row r="11">
      <c r="A11" s="10" t="n">
        <v>7</v>
      </c>
      <c r="B11" s="11" t="n"/>
      <c r="C11" s="12" t="n"/>
      <c r="D11" s="12" t="n"/>
      <c r="E11" s="12" t="n"/>
      <c r="F11" s="12" t="n"/>
      <c r="G11" s="13">
        <f>IF(COUNT(C11:F11)=0,"",ISNUMBER(C11)*'Configuración'!$B$18+ISNUMBER(D11)*'Configuración'!$B$19+ISNUMBER(E11)*'Configuración'!$B$20+ISNUMBER(F11)*'Configuración'!$B$21)</f>
        <v/>
      </c>
      <c r="H11" s="14">
        <f>IF(COUNT(C11:F11)=0,"",N(C11)*'Configuración'!$B$18+N(D11)*'Configuración'!$B$19+N(E11)*'Configuración'!$B$20+N(F11)*'Configuración'!$B$21)</f>
        <v/>
      </c>
      <c r="I11" s="15">
        <f>IF(OR(H11="",G11=0),"",IF('Configuración'!$B$15="Truncar",ROUNDDOWN(H11/G11,'Configuración'!$B$14),ROUND(H11/G11,'Configuración'!$B$14)))</f>
        <v/>
      </c>
      <c r="J11" s="16">
        <f>IF(I11="","",IF(I11&gt;='Configuración'!$B$26,"Superior",IF(I11&gt;='Configuración'!$B$27,"Alto",IF(I11&gt;='Configuración'!$B$28,"Básico","Bajo"))))</f>
        <v/>
      </c>
      <c r="K11" s="17">
        <f>IF(OR(H11="",G11&gt;=1),"",IF(('Configuración'!$B$13-H11)/(1-G11)&gt;'Configuración'!$B$12,"No alcanza",IF(('Configuración'!$B$13-H11)/(1-G11)&lt;='Configuración'!$B$11,"Ya aprobó",ROUNDUP(('Configuración'!$B$13-H11)/(1-G11),'Configuración'!$B$14))))</f>
        <v/>
      </c>
      <c r="L11" s="16">
        <f>IF(I11="","",IF(G11&gt;=1,IF(I11&gt;='Configuración'!$B$13,"Aprobó","Reprobó"),"En curso"))</f>
        <v/>
      </c>
      <c r="M11" s="11" t="n"/>
      <c r="O11" s="18" t="inlineStr">
        <is>
          <t>No alcanzan ni con la máxima</t>
        </is>
      </c>
      <c r="P11" s="19">
        <f>COUNTIF(K5:K44,"No alcanza")</f>
        <v/>
      </c>
    </row>
    <row r="12">
      <c r="A12" s="10" t="n">
        <v>8</v>
      </c>
      <c r="B12" s="11" t="n"/>
      <c r="C12" s="12" t="n"/>
      <c r="D12" s="12" t="n"/>
      <c r="E12" s="12" t="n"/>
      <c r="F12" s="12" t="n"/>
      <c r="G12" s="13">
        <f>IF(COUNT(C12:F12)=0,"",ISNUMBER(C12)*'Configuración'!$B$18+ISNUMBER(D12)*'Configuración'!$B$19+ISNUMBER(E12)*'Configuración'!$B$20+ISNUMBER(F12)*'Configuración'!$B$21)</f>
        <v/>
      </c>
      <c r="H12" s="14">
        <f>IF(COUNT(C12:F12)=0,"",N(C12)*'Configuración'!$B$18+N(D12)*'Configuración'!$B$19+N(E12)*'Configuración'!$B$20+N(F12)*'Configuración'!$B$21)</f>
        <v/>
      </c>
      <c r="I12" s="15">
        <f>IF(OR(H12="",G12=0),"",IF('Configuración'!$B$15="Truncar",ROUNDDOWN(H12/G12,'Configuración'!$B$14),ROUND(H12/G12,'Configuración'!$B$14)))</f>
        <v/>
      </c>
      <c r="J12" s="16">
        <f>IF(I12="","",IF(I12&gt;='Configuración'!$B$26,"Superior",IF(I12&gt;='Configuración'!$B$27,"Alto",IF(I12&gt;='Configuración'!$B$28,"Básico","Bajo"))))</f>
        <v/>
      </c>
      <c r="K12" s="17">
        <f>IF(OR(H12="",G12&gt;=1),"",IF(('Configuración'!$B$13-H12)/(1-G12)&gt;'Configuración'!$B$12,"No alcanza",IF(('Configuración'!$B$13-H12)/(1-G12)&lt;='Configuración'!$B$11,"Ya aprobó",ROUNDUP(('Configuración'!$B$13-H12)/(1-G12),'Configuración'!$B$14))))</f>
        <v/>
      </c>
      <c r="L12" s="16">
        <f>IF(I12="","",IF(G12&gt;=1,IF(I12&gt;='Configuración'!$B$13,"Aprobó","Reprobó"),"En curso"))</f>
        <v/>
      </c>
      <c r="M12" s="11" t="n"/>
      <c r="O12" s="18" t="inlineStr">
        <is>
          <t>Aprobaron (año cerrado)</t>
        </is>
      </c>
      <c r="P12" s="19">
        <f>COUNTIF(L5:L44,"Aprobó")</f>
        <v/>
      </c>
    </row>
    <row r="13">
      <c r="A13" s="10" t="n">
        <v>9</v>
      </c>
      <c r="B13" s="11" t="n"/>
      <c r="C13" s="12" t="n"/>
      <c r="D13" s="12" t="n"/>
      <c r="E13" s="12" t="n"/>
      <c r="F13" s="12" t="n"/>
      <c r="G13" s="13">
        <f>IF(COUNT(C13:F13)=0,"",ISNUMBER(C13)*'Configuración'!$B$18+ISNUMBER(D13)*'Configuración'!$B$19+ISNUMBER(E13)*'Configuración'!$B$20+ISNUMBER(F13)*'Configuración'!$B$21)</f>
        <v/>
      </c>
      <c r="H13" s="14">
        <f>IF(COUNT(C13:F13)=0,"",N(C13)*'Configuración'!$B$18+N(D13)*'Configuración'!$B$19+N(E13)*'Configuración'!$B$20+N(F13)*'Configuración'!$B$21)</f>
        <v/>
      </c>
      <c r="I13" s="15">
        <f>IF(OR(H13="",G13=0),"",IF('Configuración'!$B$15="Truncar",ROUNDDOWN(H13/G13,'Configuración'!$B$14),ROUND(H13/G13,'Configuración'!$B$14)))</f>
        <v/>
      </c>
      <c r="J13" s="16">
        <f>IF(I13="","",IF(I13&gt;='Configuración'!$B$26,"Superior",IF(I13&gt;='Configuración'!$B$27,"Alto",IF(I13&gt;='Configuración'!$B$28,"Básico","Bajo"))))</f>
        <v/>
      </c>
      <c r="K13" s="17">
        <f>IF(OR(H13="",G13&gt;=1),"",IF(('Configuración'!$B$13-H13)/(1-G13)&gt;'Configuración'!$B$12,"No alcanza",IF(('Configuración'!$B$13-H13)/(1-G13)&lt;='Configuración'!$B$11,"Ya aprobó",ROUNDUP(('Configuración'!$B$13-H13)/(1-G13),'Configuración'!$B$14))))</f>
        <v/>
      </c>
      <c r="L13" s="16">
        <f>IF(I13="","",IF(G13&gt;=1,IF(I13&gt;='Configuración'!$B$13,"Aprobó","Reprobó"),"En curso"))</f>
        <v/>
      </c>
      <c r="M13" s="11" t="n"/>
      <c r="O13" s="18" t="inlineStr">
        <is>
          <t>Reprobaron (año cerrado)</t>
        </is>
      </c>
      <c r="P13" s="19">
        <f>COUNTIF(L5:L44,"Reprobó")</f>
        <v/>
      </c>
    </row>
    <row r="14">
      <c r="A14" s="10" t="n">
        <v>10</v>
      </c>
      <c r="B14" s="11" t="n"/>
      <c r="C14" s="12" t="n"/>
      <c r="D14" s="12" t="n"/>
      <c r="E14" s="12" t="n"/>
      <c r="F14" s="12" t="n"/>
      <c r="G14" s="13">
        <f>IF(COUNT(C14:F14)=0,"",ISNUMBER(C14)*'Configuración'!$B$18+ISNUMBER(D14)*'Configuración'!$B$19+ISNUMBER(E14)*'Configuración'!$B$20+ISNUMBER(F14)*'Configuración'!$B$21)</f>
        <v/>
      </c>
      <c r="H14" s="14">
        <f>IF(COUNT(C14:F14)=0,"",N(C14)*'Configuración'!$B$18+N(D14)*'Configuración'!$B$19+N(E14)*'Configuración'!$B$20+N(F14)*'Configuración'!$B$21)</f>
        <v/>
      </c>
      <c r="I14" s="15">
        <f>IF(OR(H14="",G14=0),"",IF('Configuración'!$B$15="Truncar",ROUNDDOWN(H14/G14,'Configuración'!$B$14),ROUND(H14/G14,'Configuración'!$B$14)))</f>
        <v/>
      </c>
      <c r="J14" s="16">
        <f>IF(I14="","",IF(I14&gt;='Configuración'!$B$26,"Superior",IF(I14&gt;='Configuración'!$B$27,"Alto",IF(I14&gt;='Configuración'!$B$28,"Básico","Bajo"))))</f>
        <v/>
      </c>
      <c r="K14" s="17">
        <f>IF(OR(H14="",G14&gt;=1),"",IF(('Configuración'!$B$13-H14)/(1-G14)&gt;'Configuración'!$B$12,"No alcanza",IF(('Configuración'!$B$13-H14)/(1-G14)&lt;='Configuración'!$B$11,"Ya aprobó",ROUNDUP(('Configuración'!$B$13-H14)/(1-G14),'Configuración'!$B$14))))</f>
        <v/>
      </c>
      <c r="L14" s="16">
        <f>IF(I14="","",IF(G14&gt;=1,IF(I14&gt;='Configuración'!$B$13,"Aprobó","Reprobó"),"En curso"))</f>
        <v/>
      </c>
      <c r="M14" s="11" t="n"/>
    </row>
    <row r="15">
      <c r="A15" s="10" t="n">
        <v>11</v>
      </c>
      <c r="B15" s="11" t="n"/>
      <c r="C15" s="12" t="n"/>
      <c r="D15" s="12" t="n"/>
      <c r="E15" s="12" t="n"/>
      <c r="F15" s="12" t="n"/>
      <c r="G15" s="13">
        <f>IF(COUNT(C15:F15)=0,"",ISNUMBER(C15)*'Configuración'!$B$18+ISNUMBER(D15)*'Configuración'!$B$19+ISNUMBER(E15)*'Configuración'!$B$20+ISNUMBER(F15)*'Configuración'!$B$21)</f>
        <v/>
      </c>
      <c r="H15" s="14">
        <f>IF(COUNT(C15:F15)=0,"",N(C15)*'Configuración'!$B$18+N(D15)*'Configuración'!$B$19+N(E15)*'Configuración'!$B$20+N(F15)*'Configuración'!$B$21)</f>
        <v/>
      </c>
      <c r="I15" s="15">
        <f>IF(OR(H15="",G15=0),"",IF('Configuración'!$B$15="Truncar",ROUNDDOWN(H15/G15,'Configuración'!$B$14),ROUND(H15/G15,'Configuración'!$B$14)))</f>
        <v/>
      </c>
      <c r="J15" s="16">
        <f>IF(I15="","",IF(I15&gt;='Configuración'!$B$26,"Superior",IF(I15&gt;='Configuración'!$B$27,"Alto",IF(I15&gt;='Configuración'!$B$28,"Básico","Bajo"))))</f>
        <v/>
      </c>
      <c r="K15" s="17">
        <f>IF(OR(H15="",G15&gt;=1),"",IF(('Configuración'!$B$13-H15)/(1-G15)&gt;'Configuración'!$B$12,"No alcanza",IF(('Configuración'!$B$13-H15)/(1-G15)&lt;='Configuración'!$B$11,"Ya aprobó",ROUNDUP(('Configuración'!$B$13-H15)/(1-G15),'Configuración'!$B$14))))</f>
        <v/>
      </c>
      <c r="L15" s="16">
        <f>IF(I15="","",IF(G15&gt;=1,IF(I15&gt;='Configuración'!$B$13,"Aprobó","Reprobó"),"En curso"))</f>
        <v/>
      </c>
      <c r="M15" s="11" t="n"/>
      <c r="O15" s="21" t="inlineStr">
        <is>
          <t>Creado con la plantilla gratuita de edtools.co</t>
        </is>
      </c>
    </row>
    <row r="16">
      <c r="A16" s="10" t="n">
        <v>12</v>
      </c>
      <c r="B16" s="11" t="n"/>
      <c r="C16" s="12" t="n"/>
      <c r="D16" s="12" t="n"/>
      <c r="E16" s="12" t="n"/>
      <c r="F16" s="12" t="n"/>
      <c r="G16" s="13">
        <f>IF(COUNT(C16:F16)=0,"",ISNUMBER(C16)*'Configuración'!$B$18+ISNUMBER(D16)*'Configuración'!$B$19+ISNUMBER(E16)*'Configuración'!$B$20+ISNUMBER(F16)*'Configuración'!$B$21)</f>
        <v/>
      </c>
      <c r="H16" s="14">
        <f>IF(COUNT(C16:F16)=0,"",N(C16)*'Configuración'!$B$18+N(D16)*'Configuración'!$B$19+N(E16)*'Configuración'!$B$20+N(F16)*'Configuración'!$B$21)</f>
        <v/>
      </c>
      <c r="I16" s="15">
        <f>IF(OR(H16="",G16=0),"",IF('Configuración'!$B$15="Truncar",ROUNDDOWN(H16/G16,'Configuración'!$B$14),ROUND(H16/G16,'Configuración'!$B$14)))</f>
        <v/>
      </c>
      <c r="J16" s="16">
        <f>IF(I16="","",IF(I16&gt;='Configuración'!$B$26,"Superior",IF(I16&gt;='Configuración'!$B$27,"Alto",IF(I16&gt;='Configuración'!$B$28,"Básico","Bajo"))))</f>
        <v/>
      </c>
      <c r="K16" s="17">
        <f>IF(OR(H16="",G16&gt;=1),"",IF(('Configuración'!$B$13-H16)/(1-G16)&gt;'Configuración'!$B$12,"No alcanza",IF(('Configuración'!$B$13-H16)/(1-G16)&lt;='Configuración'!$B$11,"Ya aprobó",ROUNDUP(('Configuración'!$B$13-H16)/(1-G16),'Configuración'!$B$14))))</f>
        <v/>
      </c>
      <c r="L16" s="16">
        <f>IF(I16="","",IF(G16&gt;=1,IF(I16&gt;='Configuración'!$B$13,"Aprobó","Reprobó"),"En curso"))</f>
        <v/>
      </c>
      <c r="M16" s="11" t="n"/>
    </row>
    <row r="17">
      <c r="A17" s="10" t="n">
        <v>13</v>
      </c>
      <c r="B17" s="11" t="n"/>
      <c r="C17" s="12" t="n"/>
      <c r="D17" s="12" t="n"/>
      <c r="E17" s="12" t="n"/>
      <c r="F17" s="12" t="n"/>
      <c r="G17" s="13">
        <f>IF(COUNT(C17:F17)=0,"",ISNUMBER(C17)*'Configuración'!$B$18+ISNUMBER(D17)*'Configuración'!$B$19+ISNUMBER(E17)*'Configuración'!$B$20+ISNUMBER(F17)*'Configuración'!$B$21)</f>
        <v/>
      </c>
      <c r="H17" s="14">
        <f>IF(COUNT(C17:F17)=0,"",N(C17)*'Configuración'!$B$18+N(D17)*'Configuración'!$B$19+N(E17)*'Configuración'!$B$20+N(F17)*'Configuración'!$B$21)</f>
        <v/>
      </c>
      <c r="I17" s="15">
        <f>IF(OR(H17="",G17=0),"",IF('Configuración'!$B$15="Truncar",ROUNDDOWN(H17/G17,'Configuración'!$B$14),ROUND(H17/G17,'Configuración'!$B$14)))</f>
        <v/>
      </c>
      <c r="J17" s="16">
        <f>IF(I17="","",IF(I17&gt;='Configuración'!$B$26,"Superior",IF(I17&gt;='Configuración'!$B$27,"Alto",IF(I17&gt;='Configuración'!$B$28,"Básico","Bajo"))))</f>
        <v/>
      </c>
      <c r="K17" s="17">
        <f>IF(OR(H17="",G17&gt;=1),"",IF(('Configuración'!$B$13-H17)/(1-G17)&gt;'Configuración'!$B$12,"No alcanza",IF(('Configuración'!$B$13-H17)/(1-G17)&lt;='Configuración'!$B$11,"Ya aprobó",ROUNDUP(('Configuración'!$B$13-H17)/(1-G17),'Configuración'!$B$14))))</f>
        <v/>
      </c>
      <c r="L17" s="16">
        <f>IF(I17="","",IF(G17&gt;=1,IF(I17&gt;='Configuración'!$B$13,"Aprobó","Reprobó"),"En curso"))</f>
        <v/>
      </c>
      <c r="M17" s="11" t="n"/>
    </row>
    <row r="18">
      <c r="A18" s="10" t="n">
        <v>14</v>
      </c>
      <c r="B18" s="11" t="n"/>
      <c r="C18" s="12" t="n"/>
      <c r="D18" s="12" t="n"/>
      <c r="E18" s="12" t="n"/>
      <c r="F18" s="12" t="n"/>
      <c r="G18" s="13">
        <f>IF(COUNT(C18:F18)=0,"",ISNUMBER(C18)*'Configuración'!$B$18+ISNUMBER(D18)*'Configuración'!$B$19+ISNUMBER(E18)*'Configuración'!$B$20+ISNUMBER(F18)*'Configuración'!$B$21)</f>
        <v/>
      </c>
      <c r="H18" s="14">
        <f>IF(COUNT(C18:F18)=0,"",N(C18)*'Configuración'!$B$18+N(D18)*'Configuración'!$B$19+N(E18)*'Configuración'!$B$20+N(F18)*'Configuración'!$B$21)</f>
        <v/>
      </c>
      <c r="I18" s="15">
        <f>IF(OR(H18="",G18=0),"",IF('Configuración'!$B$15="Truncar",ROUNDDOWN(H18/G18,'Configuración'!$B$14),ROUND(H18/G18,'Configuración'!$B$14)))</f>
        <v/>
      </c>
      <c r="J18" s="16">
        <f>IF(I18="","",IF(I18&gt;='Configuración'!$B$26,"Superior",IF(I18&gt;='Configuración'!$B$27,"Alto",IF(I18&gt;='Configuración'!$B$28,"Básico","Bajo"))))</f>
        <v/>
      </c>
      <c r="K18" s="17">
        <f>IF(OR(H18="",G18&gt;=1),"",IF(('Configuración'!$B$13-H18)/(1-G18)&gt;'Configuración'!$B$12,"No alcanza",IF(('Configuración'!$B$13-H18)/(1-G18)&lt;='Configuración'!$B$11,"Ya aprobó",ROUNDUP(('Configuración'!$B$13-H18)/(1-G18),'Configuración'!$B$14))))</f>
        <v/>
      </c>
      <c r="L18" s="16">
        <f>IF(I18="","",IF(G18&gt;=1,IF(I18&gt;='Configuración'!$B$13,"Aprobó","Reprobó"),"En curso"))</f>
        <v/>
      </c>
      <c r="M18" s="11" t="n"/>
    </row>
    <row r="19">
      <c r="A19" s="10" t="n">
        <v>15</v>
      </c>
      <c r="B19" s="11" t="n"/>
      <c r="C19" s="12" t="n"/>
      <c r="D19" s="12" t="n"/>
      <c r="E19" s="12" t="n"/>
      <c r="F19" s="12" t="n"/>
      <c r="G19" s="13">
        <f>IF(COUNT(C19:F19)=0,"",ISNUMBER(C19)*'Configuración'!$B$18+ISNUMBER(D19)*'Configuración'!$B$19+ISNUMBER(E19)*'Configuración'!$B$20+ISNUMBER(F19)*'Configuración'!$B$21)</f>
        <v/>
      </c>
      <c r="H19" s="14">
        <f>IF(COUNT(C19:F19)=0,"",N(C19)*'Configuración'!$B$18+N(D19)*'Configuración'!$B$19+N(E19)*'Configuración'!$B$20+N(F19)*'Configuración'!$B$21)</f>
        <v/>
      </c>
      <c r="I19" s="15">
        <f>IF(OR(H19="",G19=0),"",IF('Configuración'!$B$15="Truncar",ROUNDDOWN(H19/G19,'Configuración'!$B$14),ROUND(H19/G19,'Configuración'!$B$14)))</f>
        <v/>
      </c>
      <c r="J19" s="16">
        <f>IF(I19="","",IF(I19&gt;='Configuración'!$B$26,"Superior",IF(I19&gt;='Configuración'!$B$27,"Alto",IF(I19&gt;='Configuración'!$B$28,"Básico","Bajo"))))</f>
        <v/>
      </c>
      <c r="K19" s="17">
        <f>IF(OR(H19="",G19&gt;=1),"",IF(('Configuración'!$B$13-H19)/(1-G19)&gt;'Configuración'!$B$12,"No alcanza",IF(('Configuración'!$B$13-H19)/(1-G19)&lt;='Configuración'!$B$11,"Ya aprobó",ROUNDUP(('Configuración'!$B$13-H19)/(1-G19),'Configuración'!$B$14))))</f>
        <v/>
      </c>
      <c r="L19" s="16">
        <f>IF(I19="","",IF(G19&gt;=1,IF(I19&gt;='Configuración'!$B$13,"Aprobó","Reprobó"),"En curso"))</f>
        <v/>
      </c>
      <c r="M19" s="11" t="n"/>
    </row>
    <row r="20">
      <c r="A20" s="10" t="n">
        <v>16</v>
      </c>
      <c r="B20" s="11" t="n"/>
      <c r="C20" s="12" t="n"/>
      <c r="D20" s="12" t="n"/>
      <c r="E20" s="12" t="n"/>
      <c r="F20" s="12" t="n"/>
      <c r="G20" s="13">
        <f>IF(COUNT(C20:F20)=0,"",ISNUMBER(C20)*'Configuración'!$B$18+ISNUMBER(D20)*'Configuración'!$B$19+ISNUMBER(E20)*'Configuración'!$B$20+ISNUMBER(F20)*'Configuración'!$B$21)</f>
        <v/>
      </c>
      <c r="H20" s="14">
        <f>IF(COUNT(C20:F20)=0,"",N(C20)*'Configuración'!$B$18+N(D20)*'Configuración'!$B$19+N(E20)*'Configuración'!$B$20+N(F20)*'Configuración'!$B$21)</f>
        <v/>
      </c>
      <c r="I20" s="15">
        <f>IF(OR(H20="",G20=0),"",IF('Configuración'!$B$15="Truncar",ROUNDDOWN(H20/G20,'Configuración'!$B$14),ROUND(H20/G20,'Configuración'!$B$14)))</f>
        <v/>
      </c>
      <c r="J20" s="16">
        <f>IF(I20="","",IF(I20&gt;='Configuración'!$B$26,"Superior",IF(I20&gt;='Configuración'!$B$27,"Alto",IF(I20&gt;='Configuración'!$B$28,"Básico","Bajo"))))</f>
        <v/>
      </c>
      <c r="K20" s="17">
        <f>IF(OR(H20="",G20&gt;=1),"",IF(('Configuración'!$B$13-H20)/(1-G20)&gt;'Configuración'!$B$12,"No alcanza",IF(('Configuración'!$B$13-H20)/(1-G20)&lt;='Configuración'!$B$11,"Ya aprobó",ROUNDUP(('Configuración'!$B$13-H20)/(1-G20),'Configuración'!$B$14))))</f>
        <v/>
      </c>
      <c r="L20" s="16">
        <f>IF(I20="","",IF(G20&gt;=1,IF(I20&gt;='Configuración'!$B$13,"Aprobó","Reprobó"),"En curso"))</f>
        <v/>
      </c>
      <c r="M20" s="11" t="n"/>
    </row>
    <row r="21">
      <c r="A21" s="10" t="n">
        <v>17</v>
      </c>
      <c r="B21" s="11" t="n"/>
      <c r="C21" s="12" t="n"/>
      <c r="D21" s="12" t="n"/>
      <c r="E21" s="12" t="n"/>
      <c r="F21" s="12" t="n"/>
      <c r="G21" s="13">
        <f>IF(COUNT(C21:F21)=0,"",ISNUMBER(C21)*'Configuración'!$B$18+ISNUMBER(D21)*'Configuración'!$B$19+ISNUMBER(E21)*'Configuración'!$B$20+ISNUMBER(F21)*'Configuración'!$B$21)</f>
        <v/>
      </c>
      <c r="H21" s="14">
        <f>IF(COUNT(C21:F21)=0,"",N(C21)*'Configuración'!$B$18+N(D21)*'Configuración'!$B$19+N(E21)*'Configuración'!$B$20+N(F21)*'Configuración'!$B$21)</f>
        <v/>
      </c>
      <c r="I21" s="15">
        <f>IF(OR(H21="",G21=0),"",IF('Configuración'!$B$15="Truncar",ROUNDDOWN(H21/G21,'Configuración'!$B$14),ROUND(H21/G21,'Configuración'!$B$14)))</f>
        <v/>
      </c>
      <c r="J21" s="16">
        <f>IF(I21="","",IF(I21&gt;='Configuración'!$B$26,"Superior",IF(I21&gt;='Configuración'!$B$27,"Alto",IF(I21&gt;='Configuración'!$B$28,"Básico","Bajo"))))</f>
        <v/>
      </c>
      <c r="K21" s="17">
        <f>IF(OR(H21="",G21&gt;=1),"",IF(('Configuración'!$B$13-H21)/(1-G21)&gt;'Configuración'!$B$12,"No alcanza",IF(('Configuración'!$B$13-H21)/(1-G21)&lt;='Configuración'!$B$11,"Ya aprobó",ROUNDUP(('Configuración'!$B$13-H21)/(1-G21),'Configuración'!$B$14))))</f>
        <v/>
      </c>
      <c r="L21" s="16">
        <f>IF(I21="","",IF(G21&gt;=1,IF(I21&gt;='Configuración'!$B$13,"Aprobó","Reprobó"),"En curso"))</f>
        <v/>
      </c>
      <c r="M21" s="11" t="n"/>
    </row>
    <row r="22">
      <c r="A22" s="10" t="n">
        <v>18</v>
      </c>
      <c r="B22" s="11" t="n"/>
      <c r="C22" s="12" t="n"/>
      <c r="D22" s="12" t="n"/>
      <c r="E22" s="12" t="n"/>
      <c r="F22" s="12" t="n"/>
      <c r="G22" s="13">
        <f>IF(COUNT(C22:F22)=0,"",ISNUMBER(C22)*'Configuración'!$B$18+ISNUMBER(D22)*'Configuración'!$B$19+ISNUMBER(E22)*'Configuración'!$B$20+ISNUMBER(F22)*'Configuración'!$B$21)</f>
        <v/>
      </c>
      <c r="H22" s="14">
        <f>IF(COUNT(C22:F22)=0,"",N(C22)*'Configuración'!$B$18+N(D22)*'Configuración'!$B$19+N(E22)*'Configuración'!$B$20+N(F22)*'Configuración'!$B$21)</f>
        <v/>
      </c>
      <c r="I22" s="15">
        <f>IF(OR(H22="",G22=0),"",IF('Configuración'!$B$15="Truncar",ROUNDDOWN(H22/G22,'Configuración'!$B$14),ROUND(H22/G22,'Configuración'!$B$14)))</f>
        <v/>
      </c>
      <c r="J22" s="16">
        <f>IF(I22="","",IF(I22&gt;='Configuración'!$B$26,"Superior",IF(I22&gt;='Configuración'!$B$27,"Alto",IF(I22&gt;='Configuración'!$B$28,"Básico","Bajo"))))</f>
        <v/>
      </c>
      <c r="K22" s="17">
        <f>IF(OR(H22="",G22&gt;=1),"",IF(('Configuración'!$B$13-H22)/(1-G22)&gt;'Configuración'!$B$12,"No alcanza",IF(('Configuración'!$B$13-H22)/(1-G22)&lt;='Configuración'!$B$11,"Ya aprobó",ROUNDUP(('Configuración'!$B$13-H22)/(1-G22),'Configuración'!$B$14))))</f>
        <v/>
      </c>
      <c r="L22" s="16">
        <f>IF(I22="","",IF(G22&gt;=1,IF(I22&gt;='Configuración'!$B$13,"Aprobó","Reprobó"),"En curso"))</f>
        <v/>
      </c>
      <c r="M22" s="11" t="n"/>
    </row>
    <row r="23">
      <c r="A23" s="10" t="n">
        <v>19</v>
      </c>
      <c r="B23" s="11" t="n"/>
      <c r="C23" s="12" t="n"/>
      <c r="D23" s="12" t="n"/>
      <c r="E23" s="12" t="n"/>
      <c r="F23" s="12" t="n"/>
      <c r="G23" s="13">
        <f>IF(COUNT(C23:F23)=0,"",ISNUMBER(C23)*'Configuración'!$B$18+ISNUMBER(D23)*'Configuración'!$B$19+ISNUMBER(E23)*'Configuración'!$B$20+ISNUMBER(F23)*'Configuración'!$B$21)</f>
        <v/>
      </c>
      <c r="H23" s="14">
        <f>IF(COUNT(C23:F23)=0,"",N(C23)*'Configuración'!$B$18+N(D23)*'Configuración'!$B$19+N(E23)*'Configuración'!$B$20+N(F23)*'Configuración'!$B$21)</f>
        <v/>
      </c>
      <c r="I23" s="15">
        <f>IF(OR(H23="",G23=0),"",IF('Configuración'!$B$15="Truncar",ROUNDDOWN(H23/G23,'Configuración'!$B$14),ROUND(H23/G23,'Configuración'!$B$14)))</f>
        <v/>
      </c>
      <c r="J23" s="16">
        <f>IF(I23="","",IF(I23&gt;='Configuración'!$B$26,"Superior",IF(I23&gt;='Configuración'!$B$27,"Alto",IF(I23&gt;='Configuración'!$B$28,"Básico","Bajo"))))</f>
        <v/>
      </c>
      <c r="K23" s="17">
        <f>IF(OR(H23="",G23&gt;=1),"",IF(('Configuración'!$B$13-H23)/(1-G23)&gt;'Configuración'!$B$12,"No alcanza",IF(('Configuración'!$B$13-H23)/(1-G23)&lt;='Configuración'!$B$11,"Ya aprobó",ROUNDUP(('Configuración'!$B$13-H23)/(1-G23),'Configuración'!$B$14))))</f>
        <v/>
      </c>
      <c r="L23" s="16">
        <f>IF(I23="","",IF(G23&gt;=1,IF(I23&gt;='Configuración'!$B$13,"Aprobó","Reprobó"),"En curso"))</f>
        <v/>
      </c>
      <c r="M23" s="11" t="n"/>
    </row>
    <row r="24">
      <c r="A24" s="10" t="n">
        <v>20</v>
      </c>
      <c r="B24" s="11" t="n"/>
      <c r="C24" s="12" t="n"/>
      <c r="D24" s="12" t="n"/>
      <c r="E24" s="12" t="n"/>
      <c r="F24" s="12" t="n"/>
      <c r="G24" s="13">
        <f>IF(COUNT(C24:F24)=0,"",ISNUMBER(C24)*'Configuración'!$B$18+ISNUMBER(D24)*'Configuración'!$B$19+ISNUMBER(E24)*'Configuración'!$B$20+ISNUMBER(F24)*'Configuración'!$B$21)</f>
        <v/>
      </c>
      <c r="H24" s="14">
        <f>IF(COUNT(C24:F24)=0,"",N(C24)*'Configuración'!$B$18+N(D24)*'Configuración'!$B$19+N(E24)*'Configuración'!$B$20+N(F24)*'Configuración'!$B$21)</f>
        <v/>
      </c>
      <c r="I24" s="15">
        <f>IF(OR(H24="",G24=0),"",IF('Configuración'!$B$15="Truncar",ROUNDDOWN(H24/G24,'Configuración'!$B$14),ROUND(H24/G24,'Configuración'!$B$14)))</f>
        <v/>
      </c>
      <c r="J24" s="16">
        <f>IF(I24="","",IF(I24&gt;='Configuración'!$B$26,"Superior",IF(I24&gt;='Configuración'!$B$27,"Alto",IF(I24&gt;='Configuración'!$B$28,"Básico","Bajo"))))</f>
        <v/>
      </c>
      <c r="K24" s="17">
        <f>IF(OR(H24="",G24&gt;=1),"",IF(('Configuración'!$B$13-H24)/(1-G24)&gt;'Configuración'!$B$12,"No alcanza",IF(('Configuración'!$B$13-H24)/(1-G24)&lt;='Configuración'!$B$11,"Ya aprobó",ROUNDUP(('Configuración'!$B$13-H24)/(1-G24),'Configuración'!$B$14))))</f>
        <v/>
      </c>
      <c r="L24" s="16">
        <f>IF(I24="","",IF(G24&gt;=1,IF(I24&gt;='Configuración'!$B$13,"Aprobó","Reprobó"),"En curso"))</f>
        <v/>
      </c>
      <c r="M24" s="11" t="n"/>
    </row>
    <row r="25">
      <c r="A25" s="10" t="n">
        <v>21</v>
      </c>
      <c r="B25" s="11" t="n"/>
      <c r="C25" s="12" t="n"/>
      <c r="D25" s="12" t="n"/>
      <c r="E25" s="12" t="n"/>
      <c r="F25" s="12" t="n"/>
      <c r="G25" s="13">
        <f>IF(COUNT(C25:F25)=0,"",ISNUMBER(C25)*'Configuración'!$B$18+ISNUMBER(D25)*'Configuración'!$B$19+ISNUMBER(E25)*'Configuración'!$B$20+ISNUMBER(F25)*'Configuración'!$B$21)</f>
        <v/>
      </c>
      <c r="H25" s="14">
        <f>IF(COUNT(C25:F25)=0,"",N(C25)*'Configuración'!$B$18+N(D25)*'Configuración'!$B$19+N(E25)*'Configuración'!$B$20+N(F25)*'Configuración'!$B$21)</f>
        <v/>
      </c>
      <c r="I25" s="15">
        <f>IF(OR(H25="",G25=0),"",IF('Configuración'!$B$15="Truncar",ROUNDDOWN(H25/G25,'Configuración'!$B$14),ROUND(H25/G25,'Configuración'!$B$14)))</f>
        <v/>
      </c>
      <c r="J25" s="16">
        <f>IF(I25="","",IF(I25&gt;='Configuración'!$B$26,"Superior",IF(I25&gt;='Configuración'!$B$27,"Alto",IF(I25&gt;='Configuración'!$B$28,"Básico","Bajo"))))</f>
        <v/>
      </c>
      <c r="K25" s="17">
        <f>IF(OR(H25="",G25&gt;=1),"",IF(('Configuración'!$B$13-H25)/(1-G25)&gt;'Configuración'!$B$12,"No alcanza",IF(('Configuración'!$B$13-H25)/(1-G25)&lt;='Configuración'!$B$11,"Ya aprobó",ROUNDUP(('Configuración'!$B$13-H25)/(1-G25),'Configuración'!$B$14))))</f>
        <v/>
      </c>
      <c r="L25" s="16">
        <f>IF(I25="","",IF(G25&gt;=1,IF(I25&gt;='Configuración'!$B$13,"Aprobó","Reprobó"),"En curso"))</f>
        <v/>
      </c>
      <c r="M25" s="11" t="n"/>
    </row>
    <row r="26">
      <c r="A26" s="10" t="n">
        <v>22</v>
      </c>
      <c r="B26" s="11" t="n"/>
      <c r="C26" s="12" t="n"/>
      <c r="D26" s="12" t="n"/>
      <c r="E26" s="12" t="n"/>
      <c r="F26" s="12" t="n"/>
      <c r="G26" s="13">
        <f>IF(COUNT(C26:F26)=0,"",ISNUMBER(C26)*'Configuración'!$B$18+ISNUMBER(D26)*'Configuración'!$B$19+ISNUMBER(E26)*'Configuración'!$B$20+ISNUMBER(F26)*'Configuración'!$B$21)</f>
        <v/>
      </c>
      <c r="H26" s="14">
        <f>IF(COUNT(C26:F26)=0,"",N(C26)*'Configuración'!$B$18+N(D26)*'Configuración'!$B$19+N(E26)*'Configuración'!$B$20+N(F26)*'Configuración'!$B$21)</f>
        <v/>
      </c>
      <c r="I26" s="15">
        <f>IF(OR(H26="",G26=0),"",IF('Configuración'!$B$15="Truncar",ROUNDDOWN(H26/G26,'Configuración'!$B$14),ROUND(H26/G26,'Configuración'!$B$14)))</f>
        <v/>
      </c>
      <c r="J26" s="16">
        <f>IF(I26="","",IF(I26&gt;='Configuración'!$B$26,"Superior",IF(I26&gt;='Configuración'!$B$27,"Alto",IF(I26&gt;='Configuración'!$B$28,"Básico","Bajo"))))</f>
        <v/>
      </c>
      <c r="K26" s="17">
        <f>IF(OR(H26="",G26&gt;=1),"",IF(('Configuración'!$B$13-H26)/(1-G26)&gt;'Configuración'!$B$12,"No alcanza",IF(('Configuración'!$B$13-H26)/(1-G26)&lt;='Configuración'!$B$11,"Ya aprobó",ROUNDUP(('Configuración'!$B$13-H26)/(1-G26),'Configuración'!$B$14))))</f>
        <v/>
      </c>
      <c r="L26" s="16">
        <f>IF(I26="","",IF(G26&gt;=1,IF(I26&gt;='Configuración'!$B$13,"Aprobó","Reprobó"),"En curso"))</f>
        <v/>
      </c>
      <c r="M26" s="11" t="n"/>
    </row>
    <row r="27">
      <c r="A27" s="10" t="n">
        <v>23</v>
      </c>
      <c r="B27" s="11" t="n"/>
      <c r="C27" s="12" t="n"/>
      <c r="D27" s="12" t="n"/>
      <c r="E27" s="12" t="n"/>
      <c r="F27" s="12" t="n"/>
      <c r="G27" s="13">
        <f>IF(COUNT(C27:F27)=0,"",ISNUMBER(C27)*'Configuración'!$B$18+ISNUMBER(D27)*'Configuración'!$B$19+ISNUMBER(E27)*'Configuración'!$B$20+ISNUMBER(F27)*'Configuración'!$B$21)</f>
        <v/>
      </c>
      <c r="H27" s="14">
        <f>IF(COUNT(C27:F27)=0,"",N(C27)*'Configuración'!$B$18+N(D27)*'Configuración'!$B$19+N(E27)*'Configuración'!$B$20+N(F27)*'Configuración'!$B$21)</f>
        <v/>
      </c>
      <c r="I27" s="15">
        <f>IF(OR(H27="",G27=0),"",IF('Configuración'!$B$15="Truncar",ROUNDDOWN(H27/G27,'Configuración'!$B$14),ROUND(H27/G27,'Configuración'!$B$14)))</f>
        <v/>
      </c>
      <c r="J27" s="16">
        <f>IF(I27="","",IF(I27&gt;='Configuración'!$B$26,"Superior",IF(I27&gt;='Configuración'!$B$27,"Alto",IF(I27&gt;='Configuración'!$B$28,"Básico","Bajo"))))</f>
        <v/>
      </c>
      <c r="K27" s="17">
        <f>IF(OR(H27="",G27&gt;=1),"",IF(('Configuración'!$B$13-H27)/(1-G27)&gt;'Configuración'!$B$12,"No alcanza",IF(('Configuración'!$B$13-H27)/(1-G27)&lt;='Configuración'!$B$11,"Ya aprobó",ROUNDUP(('Configuración'!$B$13-H27)/(1-G27),'Configuración'!$B$14))))</f>
        <v/>
      </c>
      <c r="L27" s="16">
        <f>IF(I27="","",IF(G27&gt;=1,IF(I27&gt;='Configuración'!$B$13,"Aprobó","Reprobó"),"En curso"))</f>
        <v/>
      </c>
      <c r="M27" s="11" t="n"/>
    </row>
    <row r="28">
      <c r="A28" s="10" t="n">
        <v>24</v>
      </c>
      <c r="B28" s="11" t="n"/>
      <c r="C28" s="12" t="n"/>
      <c r="D28" s="12" t="n"/>
      <c r="E28" s="12" t="n"/>
      <c r="F28" s="12" t="n"/>
      <c r="G28" s="13">
        <f>IF(COUNT(C28:F28)=0,"",ISNUMBER(C28)*'Configuración'!$B$18+ISNUMBER(D28)*'Configuración'!$B$19+ISNUMBER(E28)*'Configuración'!$B$20+ISNUMBER(F28)*'Configuración'!$B$21)</f>
        <v/>
      </c>
      <c r="H28" s="14">
        <f>IF(COUNT(C28:F28)=0,"",N(C28)*'Configuración'!$B$18+N(D28)*'Configuración'!$B$19+N(E28)*'Configuración'!$B$20+N(F28)*'Configuración'!$B$21)</f>
        <v/>
      </c>
      <c r="I28" s="15">
        <f>IF(OR(H28="",G28=0),"",IF('Configuración'!$B$15="Truncar",ROUNDDOWN(H28/G28,'Configuración'!$B$14),ROUND(H28/G28,'Configuración'!$B$14)))</f>
        <v/>
      </c>
      <c r="J28" s="16">
        <f>IF(I28="","",IF(I28&gt;='Configuración'!$B$26,"Superior",IF(I28&gt;='Configuración'!$B$27,"Alto",IF(I28&gt;='Configuración'!$B$28,"Básico","Bajo"))))</f>
        <v/>
      </c>
      <c r="K28" s="17">
        <f>IF(OR(H28="",G28&gt;=1),"",IF(('Configuración'!$B$13-H28)/(1-G28)&gt;'Configuración'!$B$12,"No alcanza",IF(('Configuración'!$B$13-H28)/(1-G28)&lt;='Configuración'!$B$11,"Ya aprobó",ROUNDUP(('Configuración'!$B$13-H28)/(1-G28),'Configuración'!$B$14))))</f>
        <v/>
      </c>
      <c r="L28" s="16">
        <f>IF(I28="","",IF(G28&gt;=1,IF(I28&gt;='Configuración'!$B$13,"Aprobó","Reprobó"),"En curso"))</f>
        <v/>
      </c>
      <c r="M28" s="11" t="n"/>
    </row>
    <row r="29">
      <c r="A29" s="10" t="n">
        <v>25</v>
      </c>
      <c r="B29" s="11" t="n"/>
      <c r="C29" s="12" t="n"/>
      <c r="D29" s="12" t="n"/>
      <c r="E29" s="12" t="n"/>
      <c r="F29" s="12" t="n"/>
      <c r="G29" s="13">
        <f>IF(COUNT(C29:F29)=0,"",ISNUMBER(C29)*'Configuración'!$B$18+ISNUMBER(D29)*'Configuración'!$B$19+ISNUMBER(E29)*'Configuración'!$B$20+ISNUMBER(F29)*'Configuración'!$B$21)</f>
        <v/>
      </c>
      <c r="H29" s="14">
        <f>IF(COUNT(C29:F29)=0,"",N(C29)*'Configuración'!$B$18+N(D29)*'Configuración'!$B$19+N(E29)*'Configuración'!$B$20+N(F29)*'Configuración'!$B$21)</f>
        <v/>
      </c>
      <c r="I29" s="15">
        <f>IF(OR(H29="",G29=0),"",IF('Configuración'!$B$15="Truncar",ROUNDDOWN(H29/G29,'Configuración'!$B$14),ROUND(H29/G29,'Configuración'!$B$14)))</f>
        <v/>
      </c>
      <c r="J29" s="16">
        <f>IF(I29="","",IF(I29&gt;='Configuración'!$B$26,"Superior",IF(I29&gt;='Configuración'!$B$27,"Alto",IF(I29&gt;='Configuración'!$B$28,"Básico","Bajo"))))</f>
        <v/>
      </c>
      <c r="K29" s="17">
        <f>IF(OR(H29="",G29&gt;=1),"",IF(('Configuración'!$B$13-H29)/(1-G29)&gt;'Configuración'!$B$12,"No alcanza",IF(('Configuración'!$B$13-H29)/(1-G29)&lt;='Configuración'!$B$11,"Ya aprobó",ROUNDUP(('Configuración'!$B$13-H29)/(1-G29),'Configuración'!$B$14))))</f>
        <v/>
      </c>
      <c r="L29" s="16">
        <f>IF(I29="","",IF(G29&gt;=1,IF(I29&gt;='Configuración'!$B$13,"Aprobó","Reprobó"),"En curso"))</f>
        <v/>
      </c>
      <c r="M29" s="11" t="n"/>
    </row>
    <row r="30">
      <c r="A30" s="10" t="n">
        <v>26</v>
      </c>
      <c r="B30" s="11" t="n"/>
      <c r="C30" s="12" t="n"/>
      <c r="D30" s="12" t="n"/>
      <c r="E30" s="12" t="n"/>
      <c r="F30" s="12" t="n"/>
      <c r="G30" s="13">
        <f>IF(COUNT(C30:F30)=0,"",ISNUMBER(C30)*'Configuración'!$B$18+ISNUMBER(D30)*'Configuración'!$B$19+ISNUMBER(E30)*'Configuración'!$B$20+ISNUMBER(F30)*'Configuración'!$B$21)</f>
        <v/>
      </c>
      <c r="H30" s="14">
        <f>IF(COUNT(C30:F30)=0,"",N(C30)*'Configuración'!$B$18+N(D30)*'Configuración'!$B$19+N(E30)*'Configuración'!$B$20+N(F30)*'Configuración'!$B$21)</f>
        <v/>
      </c>
      <c r="I30" s="15">
        <f>IF(OR(H30="",G30=0),"",IF('Configuración'!$B$15="Truncar",ROUNDDOWN(H30/G30,'Configuración'!$B$14),ROUND(H30/G30,'Configuración'!$B$14)))</f>
        <v/>
      </c>
      <c r="J30" s="16">
        <f>IF(I30="","",IF(I30&gt;='Configuración'!$B$26,"Superior",IF(I30&gt;='Configuración'!$B$27,"Alto",IF(I30&gt;='Configuración'!$B$28,"Básico","Bajo"))))</f>
        <v/>
      </c>
      <c r="K30" s="17">
        <f>IF(OR(H30="",G30&gt;=1),"",IF(('Configuración'!$B$13-H30)/(1-G30)&gt;'Configuración'!$B$12,"No alcanza",IF(('Configuración'!$B$13-H30)/(1-G30)&lt;='Configuración'!$B$11,"Ya aprobó",ROUNDUP(('Configuración'!$B$13-H30)/(1-G30),'Configuración'!$B$14))))</f>
        <v/>
      </c>
      <c r="L30" s="16">
        <f>IF(I30="","",IF(G30&gt;=1,IF(I30&gt;='Configuración'!$B$13,"Aprobó","Reprobó"),"En curso"))</f>
        <v/>
      </c>
      <c r="M30" s="11" t="n"/>
    </row>
    <row r="31">
      <c r="A31" s="10" t="n">
        <v>27</v>
      </c>
      <c r="B31" s="11" t="n"/>
      <c r="C31" s="12" t="n"/>
      <c r="D31" s="12" t="n"/>
      <c r="E31" s="12" t="n"/>
      <c r="F31" s="12" t="n"/>
      <c r="G31" s="13">
        <f>IF(COUNT(C31:F31)=0,"",ISNUMBER(C31)*'Configuración'!$B$18+ISNUMBER(D31)*'Configuración'!$B$19+ISNUMBER(E31)*'Configuración'!$B$20+ISNUMBER(F31)*'Configuración'!$B$21)</f>
        <v/>
      </c>
      <c r="H31" s="14">
        <f>IF(COUNT(C31:F31)=0,"",N(C31)*'Configuración'!$B$18+N(D31)*'Configuración'!$B$19+N(E31)*'Configuración'!$B$20+N(F31)*'Configuración'!$B$21)</f>
        <v/>
      </c>
      <c r="I31" s="15">
        <f>IF(OR(H31="",G31=0),"",IF('Configuración'!$B$15="Truncar",ROUNDDOWN(H31/G31,'Configuración'!$B$14),ROUND(H31/G31,'Configuración'!$B$14)))</f>
        <v/>
      </c>
      <c r="J31" s="16">
        <f>IF(I31="","",IF(I31&gt;='Configuración'!$B$26,"Superior",IF(I31&gt;='Configuración'!$B$27,"Alto",IF(I31&gt;='Configuración'!$B$28,"Básico","Bajo"))))</f>
        <v/>
      </c>
      <c r="K31" s="17">
        <f>IF(OR(H31="",G31&gt;=1),"",IF(('Configuración'!$B$13-H31)/(1-G31)&gt;'Configuración'!$B$12,"No alcanza",IF(('Configuración'!$B$13-H31)/(1-G31)&lt;='Configuración'!$B$11,"Ya aprobó",ROUNDUP(('Configuración'!$B$13-H31)/(1-G31),'Configuración'!$B$14))))</f>
        <v/>
      </c>
      <c r="L31" s="16">
        <f>IF(I31="","",IF(G31&gt;=1,IF(I31&gt;='Configuración'!$B$13,"Aprobó","Reprobó"),"En curso"))</f>
        <v/>
      </c>
      <c r="M31" s="11" t="n"/>
    </row>
    <row r="32">
      <c r="A32" s="10" t="n">
        <v>28</v>
      </c>
      <c r="B32" s="11" t="n"/>
      <c r="C32" s="12" t="n"/>
      <c r="D32" s="12" t="n"/>
      <c r="E32" s="12" t="n"/>
      <c r="F32" s="12" t="n"/>
      <c r="G32" s="13">
        <f>IF(COUNT(C32:F32)=0,"",ISNUMBER(C32)*'Configuración'!$B$18+ISNUMBER(D32)*'Configuración'!$B$19+ISNUMBER(E32)*'Configuración'!$B$20+ISNUMBER(F32)*'Configuración'!$B$21)</f>
        <v/>
      </c>
      <c r="H32" s="14">
        <f>IF(COUNT(C32:F32)=0,"",N(C32)*'Configuración'!$B$18+N(D32)*'Configuración'!$B$19+N(E32)*'Configuración'!$B$20+N(F32)*'Configuración'!$B$21)</f>
        <v/>
      </c>
      <c r="I32" s="15">
        <f>IF(OR(H32="",G32=0),"",IF('Configuración'!$B$15="Truncar",ROUNDDOWN(H32/G32,'Configuración'!$B$14),ROUND(H32/G32,'Configuración'!$B$14)))</f>
        <v/>
      </c>
      <c r="J32" s="16">
        <f>IF(I32="","",IF(I32&gt;='Configuración'!$B$26,"Superior",IF(I32&gt;='Configuración'!$B$27,"Alto",IF(I32&gt;='Configuración'!$B$28,"Básico","Bajo"))))</f>
        <v/>
      </c>
      <c r="K32" s="17">
        <f>IF(OR(H32="",G32&gt;=1),"",IF(('Configuración'!$B$13-H32)/(1-G32)&gt;'Configuración'!$B$12,"No alcanza",IF(('Configuración'!$B$13-H32)/(1-G32)&lt;='Configuración'!$B$11,"Ya aprobó",ROUNDUP(('Configuración'!$B$13-H32)/(1-G32),'Configuración'!$B$14))))</f>
        <v/>
      </c>
      <c r="L32" s="16">
        <f>IF(I32="","",IF(G32&gt;=1,IF(I32&gt;='Configuración'!$B$13,"Aprobó","Reprobó"),"En curso"))</f>
        <v/>
      </c>
      <c r="M32" s="11" t="n"/>
    </row>
    <row r="33">
      <c r="A33" s="10" t="n">
        <v>29</v>
      </c>
      <c r="B33" s="11" t="n"/>
      <c r="C33" s="12" t="n"/>
      <c r="D33" s="12" t="n"/>
      <c r="E33" s="12" t="n"/>
      <c r="F33" s="12" t="n"/>
      <c r="G33" s="13">
        <f>IF(COUNT(C33:F33)=0,"",ISNUMBER(C33)*'Configuración'!$B$18+ISNUMBER(D33)*'Configuración'!$B$19+ISNUMBER(E33)*'Configuración'!$B$20+ISNUMBER(F33)*'Configuración'!$B$21)</f>
        <v/>
      </c>
      <c r="H33" s="14">
        <f>IF(COUNT(C33:F33)=0,"",N(C33)*'Configuración'!$B$18+N(D33)*'Configuración'!$B$19+N(E33)*'Configuración'!$B$20+N(F33)*'Configuración'!$B$21)</f>
        <v/>
      </c>
      <c r="I33" s="15">
        <f>IF(OR(H33="",G33=0),"",IF('Configuración'!$B$15="Truncar",ROUNDDOWN(H33/G33,'Configuración'!$B$14),ROUND(H33/G33,'Configuración'!$B$14)))</f>
        <v/>
      </c>
      <c r="J33" s="16">
        <f>IF(I33="","",IF(I33&gt;='Configuración'!$B$26,"Superior",IF(I33&gt;='Configuración'!$B$27,"Alto",IF(I33&gt;='Configuración'!$B$28,"Básico","Bajo"))))</f>
        <v/>
      </c>
      <c r="K33" s="17">
        <f>IF(OR(H33="",G33&gt;=1),"",IF(('Configuración'!$B$13-H33)/(1-G33)&gt;'Configuración'!$B$12,"No alcanza",IF(('Configuración'!$B$13-H33)/(1-G33)&lt;='Configuración'!$B$11,"Ya aprobó",ROUNDUP(('Configuración'!$B$13-H33)/(1-G33),'Configuración'!$B$14))))</f>
        <v/>
      </c>
      <c r="L33" s="16">
        <f>IF(I33="","",IF(G33&gt;=1,IF(I33&gt;='Configuración'!$B$13,"Aprobó","Reprobó"),"En curso"))</f>
        <v/>
      </c>
      <c r="M33" s="11" t="n"/>
    </row>
    <row r="34">
      <c r="A34" s="10" t="n">
        <v>30</v>
      </c>
      <c r="B34" s="11" t="n"/>
      <c r="C34" s="12" t="n"/>
      <c r="D34" s="12" t="n"/>
      <c r="E34" s="12" t="n"/>
      <c r="F34" s="12" t="n"/>
      <c r="G34" s="13">
        <f>IF(COUNT(C34:F34)=0,"",ISNUMBER(C34)*'Configuración'!$B$18+ISNUMBER(D34)*'Configuración'!$B$19+ISNUMBER(E34)*'Configuración'!$B$20+ISNUMBER(F34)*'Configuración'!$B$21)</f>
        <v/>
      </c>
      <c r="H34" s="14">
        <f>IF(COUNT(C34:F34)=0,"",N(C34)*'Configuración'!$B$18+N(D34)*'Configuración'!$B$19+N(E34)*'Configuración'!$B$20+N(F34)*'Configuración'!$B$21)</f>
        <v/>
      </c>
      <c r="I34" s="15">
        <f>IF(OR(H34="",G34=0),"",IF('Configuración'!$B$15="Truncar",ROUNDDOWN(H34/G34,'Configuración'!$B$14),ROUND(H34/G34,'Configuración'!$B$14)))</f>
        <v/>
      </c>
      <c r="J34" s="16">
        <f>IF(I34="","",IF(I34&gt;='Configuración'!$B$26,"Superior",IF(I34&gt;='Configuración'!$B$27,"Alto",IF(I34&gt;='Configuración'!$B$28,"Básico","Bajo"))))</f>
        <v/>
      </c>
      <c r="K34" s="17">
        <f>IF(OR(H34="",G34&gt;=1),"",IF(('Configuración'!$B$13-H34)/(1-G34)&gt;'Configuración'!$B$12,"No alcanza",IF(('Configuración'!$B$13-H34)/(1-G34)&lt;='Configuración'!$B$11,"Ya aprobó",ROUNDUP(('Configuración'!$B$13-H34)/(1-G34),'Configuración'!$B$14))))</f>
        <v/>
      </c>
      <c r="L34" s="16">
        <f>IF(I34="","",IF(G34&gt;=1,IF(I34&gt;='Configuración'!$B$13,"Aprobó","Reprobó"),"En curso"))</f>
        <v/>
      </c>
      <c r="M34" s="11" t="n"/>
    </row>
    <row r="35">
      <c r="A35" s="10" t="n">
        <v>31</v>
      </c>
      <c r="B35" s="11" t="n"/>
      <c r="C35" s="12" t="n"/>
      <c r="D35" s="12" t="n"/>
      <c r="E35" s="12" t="n"/>
      <c r="F35" s="12" t="n"/>
      <c r="G35" s="13">
        <f>IF(COUNT(C35:F35)=0,"",ISNUMBER(C35)*'Configuración'!$B$18+ISNUMBER(D35)*'Configuración'!$B$19+ISNUMBER(E35)*'Configuración'!$B$20+ISNUMBER(F35)*'Configuración'!$B$21)</f>
        <v/>
      </c>
      <c r="H35" s="14">
        <f>IF(COUNT(C35:F35)=0,"",N(C35)*'Configuración'!$B$18+N(D35)*'Configuración'!$B$19+N(E35)*'Configuración'!$B$20+N(F35)*'Configuración'!$B$21)</f>
        <v/>
      </c>
      <c r="I35" s="15">
        <f>IF(OR(H35="",G35=0),"",IF('Configuración'!$B$15="Truncar",ROUNDDOWN(H35/G35,'Configuración'!$B$14),ROUND(H35/G35,'Configuración'!$B$14)))</f>
        <v/>
      </c>
      <c r="J35" s="16">
        <f>IF(I35="","",IF(I35&gt;='Configuración'!$B$26,"Superior",IF(I35&gt;='Configuración'!$B$27,"Alto",IF(I35&gt;='Configuración'!$B$28,"Básico","Bajo"))))</f>
        <v/>
      </c>
      <c r="K35" s="17">
        <f>IF(OR(H35="",G35&gt;=1),"",IF(('Configuración'!$B$13-H35)/(1-G35)&gt;'Configuración'!$B$12,"No alcanza",IF(('Configuración'!$B$13-H35)/(1-G35)&lt;='Configuración'!$B$11,"Ya aprobó",ROUNDUP(('Configuración'!$B$13-H35)/(1-G35),'Configuración'!$B$14))))</f>
        <v/>
      </c>
      <c r="L35" s="16">
        <f>IF(I35="","",IF(G35&gt;=1,IF(I35&gt;='Configuración'!$B$13,"Aprobó","Reprobó"),"En curso"))</f>
        <v/>
      </c>
      <c r="M35" s="11" t="n"/>
    </row>
    <row r="36">
      <c r="A36" s="10" t="n">
        <v>32</v>
      </c>
      <c r="B36" s="11" t="n"/>
      <c r="C36" s="12" t="n"/>
      <c r="D36" s="12" t="n"/>
      <c r="E36" s="12" t="n"/>
      <c r="F36" s="12" t="n"/>
      <c r="G36" s="13">
        <f>IF(COUNT(C36:F36)=0,"",ISNUMBER(C36)*'Configuración'!$B$18+ISNUMBER(D36)*'Configuración'!$B$19+ISNUMBER(E36)*'Configuración'!$B$20+ISNUMBER(F36)*'Configuración'!$B$21)</f>
        <v/>
      </c>
      <c r="H36" s="14">
        <f>IF(COUNT(C36:F36)=0,"",N(C36)*'Configuración'!$B$18+N(D36)*'Configuración'!$B$19+N(E36)*'Configuración'!$B$20+N(F36)*'Configuración'!$B$21)</f>
        <v/>
      </c>
      <c r="I36" s="15">
        <f>IF(OR(H36="",G36=0),"",IF('Configuración'!$B$15="Truncar",ROUNDDOWN(H36/G36,'Configuración'!$B$14),ROUND(H36/G36,'Configuración'!$B$14)))</f>
        <v/>
      </c>
      <c r="J36" s="16">
        <f>IF(I36="","",IF(I36&gt;='Configuración'!$B$26,"Superior",IF(I36&gt;='Configuración'!$B$27,"Alto",IF(I36&gt;='Configuración'!$B$28,"Básico","Bajo"))))</f>
        <v/>
      </c>
      <c r="K36" s="17">
        <f>IF(OR(H36="",G36&gt;=1),"",IF(('Configuración'!$B$13-H36)/(1-G36)&gt;'Configuración'!$B$12,"No alcanza",IF(('Configuración'!$B$13-H36)/(1-G36)&lt;='Configuración'!$B$11,"Ya aprobó",ROUNDUP(('Configuración'!$B$13-H36)/(1-G36),'Configuración'!$B$14))))</f>
        <v/>
      </c>
      <c r="L36" s="16">
        <f>IF(I36="","",IF(G36&gt;=1,IF(I36&gt;='Configuración'!$B$13,"Aprobó","Reprobó"),"En curso"))</f>
        <v/>
      </c>
      <c r="M36" s="11" t="n"/>
    </row>
    <row r="37">
      <c r="A37" s="10" t="n">
        <v>33</v>
      </c>
      <c r="B37" s="11" t="n"/>
      <c r="C37" s="12" t="n"/>
      <c r="D37" s="12" t="n"/>
      <c r="E37" s="12" t="n"/>
      <c r="F37" s="12" t="n"/>
      <c r="G37" s="13">
        <f>IF(COUNT(C37:F37)=0,"",ISNUMBER(C37)*'Configuración'!$B$18+ISNUMBER(D37)*'Configuración'!$B$19+ISNUMBER(E37)*'Configuración'!$B$20+ISNUMBER(F37)*'Configuración'!$B$21)</f>
        <v/>
      </c>
      <c r="H37" s="14">
        <f>IF(COUNT(C37:F37)=0,"",N(C37)*'Configuración'!$B$18+N(D37)*'Configuración'!$B$19+N(E37)*'Configuración'!$B$20+N(F37)*'Configuración'!$B$21)</f>
        <v/>
      </c>
      <c r="I37" s="15">
        <f>IF(OR(H37="",G37=0),"",IF('Configuración'!$B$15="Truncar",ROUNDDOWN(H37/G37,'Configuración'!$B$14),ROUND(H37/G37,'Configuración'!$B$14)))</f>
        <v/>
      </c>
      <c r="J37" s="16">
        <f>IF(I37="","",IF(I37&gt;='Configuración'!$B$26,"Superior",IF(I37&gt;='Configuración'!$B$27,"Alto",IF(I37&gt;='Configuración'!$B$28,"Básico","Bajo"))))</f>
        <v/>
      </c>
      <c r="K37" s="17">
        <f>IF(OR(H37="",G37&gt;=1),"",IF(('Configuración'!$B$13-H37)/(1-G37)&gt;'Configuración'!$B$12,"No alcanza",IF(('Configuración'!$B$13-H37)/(1-G37)&lt;='Configuración'!$B$11,"Ya aprobó",ROUNDUP(('Configuración'!$B$13-H37)/(1-G37),'Configuración'!$B$14))))</f>
        <v/>
      </c>
      <c r="L37" s="16">
        <f>IF(I37="","",IF(G37&gt;=1,IF(I37&gt;='Configuración'!$B$13,"Aprobó","Reprobó"),"En curso"))</f>
        <v/>
      </c>
      <c r="M37" s="11" t="n"/>
    </row>
    <row r="38">
      <c r="A38" s="10" t="n">
        <v>34</v>
      </c>
      <c r="B38" s="11" t="n"/>
      <c r="C38" s="12" t="n"/>
      <c r="D38" s="12" t="n"/>
      <c r="E38" s="12" t="n"/>
      <c r="F38" s="12" t="n"/>
      <c r="G38" s="13">
        <f>IF(COUNT(C38:F38)=0,"",ISNUMBER(C38)*'Configuración'!$B$18+ISNUMBER(D38)*'Configuración'!$B$19+ISNUMBER(E38)*'Configuración'!$B$20+ISNUMBER(F38)*'Configuración'!$B$21)</f>
        <v/>
      </c>
      <c r="H38" s="14">
        <f>IF(COUNT(C38:F38)=0,"",N(C38)*'Configuración'!$B$18+N(D38)*'Configuración'!$B$19+N(E38)*'Configuración'!$B$20+N(F38)*'Configuración'!$B$21)</f>
        <v/>
      </c>
      <c r="I38" s="15">
        <f>IF(OR(H38="",G38=0),"",IF('Configuración'!$B$15="Truncar",ROUNDDOWN(H38/G38,'Configuración'!$B$14),ROUND(H38/G38,'Configuración'!$B$14)))</f>
        <v/>
      </c>
      <c r="J38" s="16">
        <f>IF(I38="","",IF(I38&gt;='Configuración'!$B$26,"Superior",IF(I38&gt;='Configuración'!$B$27,"Alto",IF(I38&gt;='Configuración'!$B$28,"Básico","Bajo"))))</f>
        <v/>
      </c>
      <c r="K38" s="17">
        <f>IF(OR(H38="",G38&gt;=1),"",IF(('Configuración'!$B$13-H38)/(1-G38)&gt;'Configuración'!$B$12,"No alcanza",IF(('Configuración'!$B$13-H38)/(1-G38)&lt;='Configuración'!$B$11,"Ya aprobó",ROUNDUP(('Configuración'!$B$13-H38)/(1-G38),'Configuración'!$B$14))))</f>
        <v/>
      </c>
      <c r="L38" s="16">
        <f>IF(I38="","",IF(G38&gt;=1,IF(I38&gt;='Configuración'!$B$13,"Aprobó","Reprobó"),"En curso"))</f>
        <v/>
      </c>
      <c r="M38" s="11" t="n"/>
    </row>
    <row r="39">
      <c r="A39" s="10" t="n">
        <v>35</v>
      </c>
      <c r="B39" s="11" t="n"/>
      <c r="C39" s="12" t="n"/>
      <c r="D39" s="12" t="n"/>
      <c r="E39" s="12" t="n"/>
      <c r="F39" s="12" t="n"/>
      <c r="G39" s="13">
        <f>IF(COUNT(C39:F39)=0,"",ISNUMBER(C39)*'Configuración'!$B$18+ISNUMBER(D39)*'Configuración'!$B$19+ISNUMBER(E39)*'Configuración'!$B$20+ISNUMBER(F39)*'Configuración'!$B$21)</f>
        <v/>
      </c>
      <c r="H39" s="14">
        <f>IF(COUNT(C39:F39)=0,"",N(C39)*'Configuración'!$B$18+N(D39)*'Configuración'!$B$19+N(E39)*'Configuración'!$B$20+N(F39)*'Configuración'!$B$21)</f>
        <v/>
      </c>
      <c r="I39" s="15">
        <f>IF(OR(H39="",G39=0),"",IF('Configuración'!$B$15="Truncar",ROUNDDOWN(H39/G39,'Configuración'!$B$14),ROUND(H39/G39,'Configuración'!$B$14)))</f>
        <v/>
      </c>
      <c r="J39" s="16">
        <f>IF(I39="","",IF(I39&gt;='Configuración'!$B$26,"Superior",IF(I39&gt;='Configuración'!$B$27,"Alto",IF(I39&gt;='Configuración'!$B$28,"Básico","Bajo"))))</f>
        <v/>
      </c>
      <c r="K39" s="17">
        <f>IF(OR(H39="",G39&gt;=1),"",IF(('Configuración'!$B$13-H39)/(1-G39)&gt;'Configuración'!$B$12,"No alcanza",IF(('Configuración'!$B$13-H39)/(1-G39)&lt;='Configuración'!$B$11,"Ya aprobó",ROUNDUP(('Configuración'!$B$13-H39)/(1-G39),'Configuración'!$B$14))))</f>
        <v/>
      </c>
      <c r="L39" s="16">
        <f>IF(I39="","",IF(G39&gt;=1,IF(I39&gt;='Configuración'!$B$13,"Aprobó","Reprobó"),"En curso"))</f>
        <v/>
      </c>
      <c r="M39" s="11" t="n"/>
    </row>
    <row r="40">
      <c r="A40" s="10" t="n">
        <v>36</v>
      </c>
      <c r="B40" s="11" t="n"/>
      <c r="C40" s="12" t="n"/>
      <c r="D40" s="12" t="n"/>
      <c r="E40" s="12" t="n"/>
      <c r="F40" s="12" t="n"/>
      <c r="G40" s="13">
        <f>IF(COUNT(C40:F40)=0,"",ISNUMBER(C40)*'Configuración'!$B$18+ISNUMBER(D40)*'Configuración'!$B$19+ISNUMBER(E40)*'Configuración'!$B$20+ISNUMBER(F40)*'Configuración'!$B$21)</f>
        <v/>
      </c>
      <c r="H40" s="14">
        <f>IF(COUNT(C40:F40)=0,"",N(C40)*'Configuración'!$B$18+N(D40)*'Configuración'!$B$19+N(E40)*'Configuración'!$B$20+N(F40)*'Configuración'!$B$21)</f>
        <v/>
      </c>
      <c r="I40" s="15">
        <f>IF(OR(H40="",G40=0),"",IF('Configuración'!$B$15="Truncar",ROUNDDOWN(H40/G40,'Configuración'!$B$14),ROUND(H40/G40,'Configuración'!$B$14)))</f>
        <v/>
      </c>
      <c r="J40" s="16">
        <f>IF(I40="","",IF(I40&gt;='Configuración'!$B$26,"Superior",IF(I40&gt;='Configuración'!$B$27,"Alto",IF(I40&gt;='Configuración'!$B$28,"Básico","Bajo"))))</f>
        <v/>
      </c>
      <c r="K40" s="17">
        <f>IF(OR(H40="",G40&gt;=1),"",IF(('Configuración'!$B$13-H40)/(1-G40)&gt;'Configuración'!$B$12,"No alcanza",IF(('Configuración'!$B$13-H40)/(1-G40)&lt;='Configuración'!$B$11,"Ya aprobó",ROUNDUP(('Configuración'!$B$13-H40)/(1-G40),'Configuración'!$B$14))))</f>
        <v/>
      </c>
      <c r="L40" s="16">
        <f>IF(I40="","",IF(G40&gt;=1,IF(I40&gt;='Configuración'!$B$13,"Aprobó","Reprobó"),"En curso"))</f>
        <v/>
      </c>
      <c r="M40" s="11" t="n"/>
    </row>
    <row r="41">
      <c r="A41" s="10" t="n">
        <v>37</v>
      </c>
      <c r="B41" s="11" t="n"/>
      <c r="C41" s="12" t="n"/>
      <c r="D41" s="12" t="n"/>
      <c r="E41" s="12" t="n"/>
      <c r="F41" s="12" t="n"/>
      <c r="G41" s="13">
        <f>IF(COUNT(C41:F41)=0,"",ISNUMBER(C41)*'Configuración'!$B$18+ISNUMBER(D41)*'Configuración'!$B$19+ISNUMBER(E41)*'Configuración'!$B$20+ISNUMBER(F41)*'Configuración'!$B$21)</f>
        <v/>
      </c>
      <c r="H41" s="14">
        <f>IF(COUNT(C41:F41)=0,"",N(C41)*'Configuración'!$B$18+N(D41)*'Configuración'!$B$19+N(E41)*'Configuración'!$B$20+N(F41)*'Configuración'!$B$21)</f>
        <v/>
      </c>
      <c r="I41" s="15">
        <f>IF(OR(H41="",G41=0),"",IF('Configuración'!$B$15="Truncar",ROUNDDOWN(H41/G41,'Configuración'!$B$14),ROUND(H41/G41,'Configuración'!$B$14)))</f>
        <v/>
      </c>
      <c r="J41" s="16">
        <f>IF(I41="","",IF(I41&gt;='Configuración'!$B$26,"Superior",IF(I41&gt;='Configuración'!$B$27,"Alto",IF(I41&gt;='Configuración'!$B$28,"Básico","Bajo"))))</f>
        <v/>
      </c>
      <c r="K41" s="17">
        <f>IF(OR(H41="",G41&gt;=1),"",IF(('Configuración'!$B$13-H41)/(1-G41)&gt;'Configuración'!$B$12,"No alcanza",IF(('Configuración'!$B$13-H41)/(1-G41)&lt;='Configuración'!$B$11,"Ya aprobó",ROUNDUP(('Configuración'!$B$13-H41)/(1-G41),'Configuración'!$B$14))))</f>
        <v/>
      </c>
      <c r="L41" s="16">
        <f>IF(I41="","",IF(G41&gt;=1,IF(I41&gt;='Configuración'!$B$13,"Aprobó","Reprobó"),"En curso"))</f>
        <v/>
      </c>
      <c r="M41" s="11" t="n"/>
    </row>
    <row r="42">
      <c r="A42" s="10" t="n">
        <v>38</v>
      </c>
      <c r="B42" s="11" t="n"/>
      <c r="C42" s="12" t="n"/>
      <c r="D42" s="12" t="n"/>
      <c r="E42" s="12" t="n"/>
      <c r="F42" s="12" t="n"/>
      <c r="G42" s="13">
        <f>IF(COUNT(C42:F42)=0,"",ISNUMBER(C42)*'Configuración'!$B$18+ISNUMBER(D42)*'Configuración'!$B$19+ISNUMBER(E42)*'Configuración'!$B$20+ISNUMBER(F42)*'Configuración'!$B$21)</f>
        <v/>
      </c>
      <c r="H42" s="14">
        <f>IF(COUNT(C42:F42)=0,"",N(C42)*'Configuración'!$B$18+N(D42)*'Configuración'!$B$19+N(E42)*'Configuración'!$B$20+N(F42)*'Configuración'!$B$21)</f>
        <v/>
      </c>
      <c r="I42" s="15">
        <f>IF(OR(H42="",G42=0),"",IF('Configuración'!$B$15="Truncar",ROUNDDOWN(H42/G42,'Configuración'!$B$14),ROUND(H42/G42,'Configuración'!$B$14)))</f>
        <v/>
      </c>
      <c r="J42" s="16">
        <f>IF(I42="","",IF(I42&gt;='Configuración'!$B$26,"Superior",IF(I42&gt;='Configuración'!$B$27,"Alto",IF(I42&gt;='Configuración'!$B$28,"Básico","Bajo"))))</f>
        <v/>
      </c>
      <c r="K42" s="17">
        <f>IF(OR(H42="",G42&gt;=1),"",IF(('Configuración'!$B$13-H42)/(1-G42)&gt;'Configuración'!$B$12,"No alcanza",IF(('Configuración'!$B$13-H42)/(1-G42)&lt;='Configuración'!$B$11,"Ya aprobó",ROUNDUP(('Configuración'!$B$13-H42)/(1-G42),'Configuración'!$B$14))))</f>
        <v/>
      </c>
      <c r="L42" s="16">
        <f>IF(I42="","",IF(G42&gt;=1,IF(I42&gt;='Configuración'!$B$13,"Aprobó","Reprobó"),"En curso"))</f>
        <v/>
      </c>
      <c r="M42" s="11" t="n"/>
    </row>
    <row r="43">
      <c r="A43" s="10" t="n">
        <v>39</v>
      </c>
      <c r="B43" s="11" t="n"/>
      <c r="C43" s="12" t="n"/>
      <c r="D43" s="12" t="n"/>
      <c r="E43" s="12" t="n"/>
      <c r="F43" s="12" t="n"/>
      <c r="G43" s="13">
        <f>IF(COUNT(C43:F43)=0,"",ISNUMBER(C43)*'Configuración'!$B$18+ISNUMBER(D43)*'Configuración'!$B$19+ISNUMBER(E43)*'Configuración'!$B$20+ISNUMBER(F43)*'Configuración'!$B$21)</f>
        <v/>
      </c>
      <c r="H43" s="14">
        <f>IF(COUNT(C43:F43)=0,"",N(C43)*'Configuración'!$B$18+N(D43)*'Configuración'!$B$19+N(E43)*'Configuración'!$B$20+N(F43)*'Configuración'!$B$21)</f>
        <v/>
      </c>
      <c r="I43" s="15">
        <f>IF(OR(H43="",G43=0),"",IF('Configuración'!$B$15="Truncar",ROUNDDOWN(H43/G43,'Configuración'!$B$14),ROUND(H43/G43,'Configuración'!$B$14)))</f>
        <v/>
      </c>
      <c r="J43" s="16">
        <f>IF(I43="","",IF(I43&gt;='Configuración'!$B$26,"Superior",IF(I43&gt;='Configuración'!$B$27,"Alto",IF(I43&gt;='Configuración'!$B$28,"Básico","Bajo"))))</f>
        <v/>
      </c>
      <c r="K43" s="17">
        <f>IF(OR(H43="",G43&gt;=1),"",IF(('Configuración'!$B$13-H43)/(1-G43)&gt;'Configuración'!$B$12,"No alcanza",IF(('Configuración'!$B$13-H43)/(1-G43)&lt;='Configuración'!$B$11,"Ya aprobó",ROUNDUP(('Configuración'!$B$13-H43)/(1-G43),'Configuración'!$B$14))))</f>
        <v/>
      </c>
      <c r="L43" s="16">
        <f>IF(I43="","",IF(G43&gt;=1,IF(I43&gt;='Configuración'!$B$13,"Aprobó","Reprobó"),"En curso"))</f>
        <v/>
      </c>
      <c r="M43" s="11" t="n"/>
    </row>
    <row r="44">
      <c r="A44" s="10" t="n">
        <v>40</v>
      </c>
      <c r="B44" s="11" t="n"/>
      <c r="C44" s="12" t="n"/>
      <c r="D44" s="12" t="n"/>
      <c r="E44" s="12" t="n"/>
      <c r="F44" s="12" t="n"/>
      <c r="G44" s="13">
        <f>IF(COUNT(C44:F44)=0,"",ISNUMBER(C44)*'Configuración'!$B$18+ISNUMBER(D44)*'Configuración'!$B$19+ISNUMBER(E44)*'Configuración'!$B$20+ISNUMBER(F44)*'Configuración'!$B$21)</f>
        <v/>
      </c>
      <c r="H44" s="14">
        <f>IF(COUNT(C44:F44)=0,"",N(C44)*'Configuración'!$B$18+N(D44)*'Configuración'!$B$19+N(E44)*'Configuración'!$B$20+N(F44)*'Configuración'!$B$21)</f>
        <v/>
      </c>
      <c r="I44" s="15">
        <f>IF(OR(H44="",G44=0),"",IF('Configuración'!$B$15="Truncar",ROUNDDOWN(H44/G44,'Configuración'!$B$14),ROUND(H44/G44,'Configuración'!$B$14)))</f>
        <v/>
      </c>
      <c r="J44" s="16">
        <f>IF(I44="","",IF(I44&gt;='Configuración'!$B$26,"Superior",IF(I44&gt;='Configuración'!$B$27,"Alto",IF(I44&gt;='Configuración'!$B$28,"Básico","Bajo"))))</f>
        <v/>
      </c>
      <c r="K44" s="17">
        <f>IF(OR(H44="",G44&gt;=1),"",IF(('Configuración'!$B$13-H44)/(1-G44)&gt;'Configuración'!$B$12,"No alcanza",IF(('Configuración'!$B$13-H44)/(1-G44)&lt;='Configuración'!$B$11,"Ya aprobó",ROUNDUP(('Configuración'!$B$13-H44)/(1-G44),'Configuración'!$B$14))))</f>
        <v/>
      </c>
      <c r="L44" s="16">
        <f>IF(I44="","",IF(G44&gt;=1,IF(I44&gt;='Configuración'!$B$13,"Aprobó","Reprobó"),"En curso"))</f>
        <v/>
      </c>
      <c r="M44" s="11" t="n"/>
    </row>
  </sheetData>
  <conditionalFormatting sqref="C5:F44">
    <cfRule type="expression" priority="1" dxfId="0">
      <formula>AND(ISNUMBER(C5),C5&lt;'Configuración'!$B$13)</formula>
    </cfRule>
  </conditionalFormatting>
  <conditionalFormatting sqref="J5:J44">
    <cfRule type="expression" priority="2" dxfId="1">
      <formula>J5="Bajo"</formula>
    </cfRule>
    <cfRule type="expression" priority="3" dxfId="2">
      <formula>J5="Superior"</formula>
    </cfRule>
  </conditionalFormatting>
  <conditionalFormatting sqref="K5:K44">
    <cfRule type="expression" priority="4" dxfId="1">
      <formula>K5="No alcanza"</formula>
    </cfRule>
  </conditionalFormatting>
  <conditionalFormatting sqref="L5:L44">
    <cfRule type="expression" priority="5" dxfId="0">
      <formula>L5="Reprobó"</formula>
    </cfRule>
  </conditionalFormatting>
  <dataValidations count="1">
    <dataValidation sqref="C5:F44" showDropDown="0" showInputMessage="0" showErrorMessage="1" allowBlank="1" errorTitle="Nota fuera de la escala" error="La nota debe estar entre la mínima y la máxima de la escala (hoja Configuración)." type="decimal" operator="between">
      <formula1>'Configuración'!$B$11</formula1>
      <formula2>'Configuración'!$B$12</formula2>
    </dataValidation>
  </dataValidations>
  <hyperlinks>
    <hyperlink xmlns:r="http://schemas.openxmlformats.org/officeDocument/2006/relationships" ref="O15" r:id="rId1"/>
  </hyperlinks>
  <pageMargins left="0.75" right="0.75" top="1" bottom="1" header="0.5" footer="0.5"/>
  <pageSetup orientation="landscape" fitToHeight="0" fitToWidth="1"/>
  <headerFooter>
    <oddHeader/>
    <oddFooter>&amp;CPlanilla de notas · plantilla gratuita de edtools.co</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C29"/>
  <sheetViews>
    <sheetView showGridLines="0" workbookViewId="0">
      <selection activeCell="A1" sqref="A1"/>
    </sheetView>
  </sheetViews>
  <sheetFormatPr baseColWidth="8" defaultRowHeight="15"/>
  <cols>
    <col width="34" customWidth="1" min="1" max="1"/>
    <col width="26" customWidth="1" min="2" max="2"/>
    <col width="46" customWidth="1" min="3" max="3"/>
  </cols>
  <sheetData>
    <row r="1">
      <c r="A1" s="6" t="inlineStr">
        <is>
          <t>Configuración de la planilla</t>
        </is>
      </c>
    </row>
    <row r="3">
      <c r="A3" s="22" t="inlineStr">
        <is>
          <t>Datos del grupo</t>
        </is>
      </c>
      <c r="B3" s="23" t="n"/>
      <c r="C3" s="23" t="n"/>
    </row>
    <row r="4">
      <c r="A4" s="24" t="inlineStr">
        <is>
          <t>Colegio</t>
        </is>
      </c>
      <c r="B4" s="25" t="inlineStr"/>
    </row>
    <row r="5">
      <c r="A5" s="24" t="inlineStr">
        <is>
          <t>Área o asignatura</t>
        </is>
      </c>
      <c r="B5" s="25" t="inlineStr"/>
    </row>
    <row r="6">
      <c r="A6" s="24" t="inlineStr">
        <is>
          <t>Grado y grupo</t>
        </is>
      </c>
      <c r="B6" s="25" t="inlineStr"/>
    </row>
    <row r="7">
      <c r="A7" s="24" t="inlineStr">
        <is>
          <t>Docente</t>
        </is>
      </c>
      <c r="B7" s="25" t="inlineStr"/>
    </row>
    <row r="8">
      <c r="A8" s="24" t="inlineStr">
        <is>
          <t>Año lectivo</t>
        </is>
      </c>
      <c r="B8" s="26" t="n">
        <v>2027</v>
      </c>
    </row>
    <row r="10">
      <c r="A10" s="22" t="inlineStr">
        <is>
          <t>Escala del SIEE</t>
        </is>
      </c>
      <c r="B10" s="23" t="n"/>
      <c r="C10" s="23" t="n"/>
    </row>
    <row r="11">
      <c r="A11" s="24" t="inlineStr">
        <is>
          <t>Nota mínima de la escala</t>
        </is>
      </c>
      <c r="B11" s="27" t="n">
        <v>1</v>
      </c>
      <c r="C11" s="28" t="inlineStr">
        <is>
          <t>Ej.: 1,0 en colegios; 0,0 en algunas instituciones.</t>
        </is>
      </c>
    </row>
    <row r="12">
      <c r="A12" s="24" t="inlineStr">
        <is>
          <t>Nota máxima de la escala</t>
        </is>
      </c>
      <c r="B12" s="27" t="n">
        <v>5</v>
      </c>
    </row>
    <row r="13">
      <c r="A13" s="24" t="inlineStr">
        <is>
          <t>Nota mínima para aprobar</t>
        </is>
      </c>
      <c r="B13" s="27" t="n">
        <v>3</v>
      </c>
      <c r="C13" s="28" t="inlineStr">
        <is>
          <t>Corresponde al inicio del desempeño básico.</t>
        </is>
      </c>
    </row>
    <row r="14">
      <c r="A14" s="24" t="inlineStr">
        <is>
          <t>Decimales de la definitiva</t>
        </is>
      </c>
      <c r="B14" s="26" t="n">
        <v>1</v>
      </c>
      <c r="C14" s="28" t="inlineStr">
        <is>
          <t>1 o 2.</t>
        </is>
      </c>
    </row>
    <row r="15">
      <c r="A15" s="24" t="inlineStr">
        <is>
          <t>Regla de redondeo</t>
        </is>
      </c>
      <c r="B15" s="25" t="inlineStr">
        <is>
          <t>Redondear</t>
        </is>
      </c>
      <c r="C15" s="28" t="inlineStr">
        <is>
          <t>Redondear: 2,95 → 3,0.  Truncar: 2,95 → 2,9.</t>
        </is>
      </c>
    </row>
    <row r="17">
      <c r="A17" s="22" t="inlineStr">
        <is>
          <t>Periodos y porcentajes</t>
        </is>
      </c>
      <c r="B17" s="23" t="n"/>
      <c r="C17" s="23" t="n"/>
    </row>
    <row r="18">
      <c r="A18" s="24" t="inlineStr">
        <is>
          <t>Periodo 1</t>
        </is>
      </c>
      <c r="B18" s="29" t="n">
        <v>0.25</v>
      </c>
    </row>
    <row r="19">
      <c r="A19" s="24" t="inlineStr">
        <is>
          <t>Periodo 2</t>
        </is>
      </c>
      <c r="B19" s="29" t="n">
        <v>0.25</v>
      </c>
    </row>
    <row r="20">
      <c r="A20" s="24" t="inlineStr">
        <is>
          <t>Periodo 3</t>
        </is>
      </c>
      <c r="B20" s="29" t="n">
        <v>0.25</v>
      </c>
    </row>
    <row r="21">
      <c r="A21" s="24" t="inlineStr">
        <is>
          <t>Periodo 4</t>
        </is>
      </c>
      <c r="B21" s="29" t="n">
        <v>0.25</v>
      </c>
    </row>
    <row r="22">
      <c r="A22" s="24" t="inlineStr">
        <is>
          <t>Total</t>
        </is>
      </c>
      <c r="B22" s="30">
        <f>SUM(B18:B21)</f>
        <v/>
      </c>
      <c r="C22" s="3">
        <f>IF(ROUND(B22,4)=1,"✓ Los porcentajes suman 100%","⚠ Los porcentajes deben sumar 100%")</f>
        <v/>
      </c>
    </row>
    <row r="23">
      <c r="C23" s="2" t="inlineStr">
        <is>
          <t>Si su año tiene 3 periodos, deje el cuarto en 0%.</t>
        </is>
      </c>
    </row>
    <row r="25">
      <c r="A25" s="22" t="inlineStr">
        <is>
          <t>Escala nacional de desempeño (límite inferior de cada nivel)</t>
        </is>
      </c>
      <c r="B25" s="23" t="n"/>
      <c r="C25" s="23" t="n"/>
    </row>
    <row r="26">
      <c r="A26" s="24" t="inlineStr">
        <is>
          <t>Desempeño superior desde</t>
        </is>
      </c>
      <c r="B26" s="27" t="n">
        <v>4.6</v>
      </c>
      <c r="C26" s="28" t="inlineStr">
        <is>
          <t>Ejemplo común; use los rangos de su SIEE.</t>
        </is>
      </c>
    </row>
    <row r="27">
      <c r="A27" s="24" t="inlineStr">
        <is>
          <t>Desempeño alto desde</t>
        </is>
      </c>
      <c r="B27" s="27" t="n">
        <v>4</v>
      </c>
    </row>
    <row r="28">
      <c r="A28" s="24" t="inlineStr">
        <is>
          <t>Desempeño básico desde</t>
        </is>
      </c>
      <c r="B28" s="31">
        <f>B13</f>
        <v/>
      </c>
      <c r="C28" s="28" t="inlineStr">
        <is>
          <t>Igual a la nota para aprobar.</t>
        </is>
      </c>
    </row>
    <row r="29">
      <c r="A29" s="24" t="inlineStr">
        <is>
          <t>Desempeño bajo desde</t>
        </is>
      </c>
      <c r="B29" s="31">
        <f>B11</f>
        <v/>
      </c>
      <c r="C29" s="28" t="inlineStr">
        <is>
          <t>Igual a la mínima de la escala.</t>
        </is>
      </c>
    </row>
  </sheetData>
  <conditionalFormatting sqref="B22">
    <cfRule type="expression" priority="1" dxfId="1">
      <formula>ROUND($B$22,4)&lt;&gt;1</formula>
    </cfRule>
  </conditionalFormatting>
  <dataValidations count="3">
    <dataValidation sqref="B15" showDropDown="0" showInputMessage="0" showErrorMessage="0" allowBlank="0" type="list">
      <formula1>"Redondear,Truncar"</formula1>
    </dataValidation>
    <dataValidation sqref="B14" showDropDown="0" showInputMessage="0" showErrorMessage="0" allowBlank="0" type="list">
      <formula1>"1,2"</formula1>
    </dataValidation>
    <dataValidation sqref="B18:B21" showDropDown="0" showInputMessage="0" showErrorMessage="0" allowBlank="0" type="decimal" operator="between">
      <formula1>0</formula1>
      <formula2>1</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Edtools</dc:creator>
  <dc:title>Planilla de notas · Decreto 1290 de 2009</dc:title>
  <dcterms:created xsi:type="dcterms:W3CDTF">2026-09-27T17:01:22Z</dcterms:created>
  <dcterms:modified xsi:type="dcterms:W3CDTF">2026-09-27T17:01:22Z</dcterms:modified>
</cp:coreProperties>
</file>